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5" activeTab="21"/>
  </bookViews>
  <sheets>
    <sheet name="145_1" sheetId="1" r:id="rId1"/>
    <sheet name="145_2" sheetId="2" r:id="rId2"/>
    <sheet name="145_3" sheetId="3" r:id="rId3"/>
    <sheet name="145_4" sheetId="4" r:id="rId4"/>
    <sheet name="145_5" sheetId="5" r:id="rId5"/>
    <sheet name="145_6" sheetId="6" r:id="rId6"/>
    <sheet name="145_7" sheetId="7" r:id="rId7"/>
    <sheet name="145_8" sheetId="8" r:id="rId8"/>
    <sheet name="145_9" sheetId="9" r:id="rId9"/>
    <sheet name="145_10" sheetId="10" r:id="rId10"/>
    <sheet name="145_11" sheetId="11" r:id="rId11"/>
    <sheet name="145_13" sheetId="12" r:id="rId12"/>
    <sheet name="145_14" sheetId="13" r:id="rId13"/>
    <sheet name="145_15" sheetId="14" r:id="rId14"/>
    <sheet name="145_16" sheetId="15" r:id="rId15"/>
    <sheet name="145_17" sheetId="16" r:id="rId16"/>
    <sheet name="145_18" sheetId="17" r:id="rId17"/>
    <sheet name="145_19" sheetId="18" r:id="rId18"/>
    <sheet name="145_20" sheetId="19" r:id="rId19"/>
    <sheet name="145_21" sheetId="20" r:id="rId20"/>
    <sheet name="145_22" sheetId="21" r:id="rId21"/>
    <sheet name="145_а" sheetId="22" r:id="rId22"/>
  </sheets>
  <definedNames/>
  <calcPr fullCalcOnLoad="1"/>
</workbook>
</file>

<file path=xl/sharedStrings.xml><?xml version="1.0" encoding="utf-8"?>
<sst xmlns="http://schemas.openxmlformats.org/spreadsheetml/2006/main" count="783" uniqueCount="220">
  <si>
    <t>ОТЧЕТ
ООО УКП «Набережная»
перед собственниками помещений в жилом многоквартирном доме,
расположенном по адресу ул. Верхняя набережная, 145/1
с 01.01.15 по 31.12.15</t>
  </si>
  <si>
    <t>ХАРАКТЕРИСТИКА ДОМА: - пенобетон</t>
  </si>
  <si>
    <t xml:space="preserve">Общая площадь жилых помещений МКД -   848,9 кв.м. </t>
  </si>
  <si>
    <t xml:space="preserve">Общая площадь нежилых помещений  -  274 кв.м. </t>
  </si>
  <si>
    <t>Количество квартир — 23</t>
  </si>
  <si>
    <t>Количество лицевых счетов — 23, в том числе собственников -  23</t>
  </si>
  <si>
    <t>Количество человек, зарегистрированных по месту жительства — нет полной информации</t>
  </si>
  <si>
    <t>Задолженность населения на начало периода  по статье «Содержание и текущий ремонт» 25190,62  руб.</t>
  </si>
  <si>
    <t>Начислено платежей по статье «Содержание и текущий ремонт», всего   327550,4 руб.</t>
  </si>
  <si>
    <t>в том числе:</t>
  </si>
  <si>
    <t xml:space="preserve">  - Содержание      225452,43   руб.</t>
  </si>
  <si>
    <t xml:space="preserve">  - Текущий ремонт   65201,63   руб.</t>
  </si>
  <si>
    <t>Задолженность населения на конец периода  45014,27  руб.</t>
  </si>
  <si>
    <t>Произведены следующие работы:</t>
  </si>
  <si>
    <t>1. Содержание общего имущества МКД</t>
  </si>
  <si>
    <t>сумма, руб.</t>
  </si>
  <si>
    <t xml:space="preserve">Затраты за данный период  руб. , в том числе текущий ремонт :  </t>
  </si>
  <si>
    <t xml:space="preserve">Содержание дома : Расходы по управлению МКД (ФОТ, налоги с ФОТ УК - Хранение и ведение технической документации, заключение договоров на выполнение работ по содержанию и ремонту    МКД, осуществление контроля качества выполненных работ, ведение бухгалтерского учета и отчетности, ведение подомового учета затрат, ведение претензионной работы по вопросам содержания общего имущества дома, работа по взысканию задолженности,  содержание служебных помещений, услуги связи, повышение квалификации работников) </t>
  </si>
  <si>
    <t xml:space="preserve">Содержание дома (банковские услуги) Ежемесячная плата за ведение клиентского счета, комиссия за перечисление средств,  плата за прием наличных средств </t>
  </si>
  <si>
    <t>Содержание дома (аварийная служба) услуги по аварийно-диспетчерскому обслуживанию     оказаны ООО «СибМонтаж»</t>
  </si>
  <si>
    <t>Содержание дома (вывоз ТБО) услуги по сбору бытового мусора, погрузка крупно-габаритного мусора (КГМ), содержание контейнерной площадки собственными силами управляющей организации. Вывоз ТБО осуществляется ООО «Экоальянс», КГМ  ИП Кириллов</t>
  </si>
  <si>
    <t>Содержание дома (дезинсекция и дератизация) осуществляется сторонней организацией ООО «Дезмастер»</t>
  </si>
  <si>
    <t>Содержание дома (обслуживание электросетей) осуществляется сторонней организацией ООО Сбытовая Компания "Иркутскэнергосервис"</t>
  </si>
  <si>
    <t>Содержание дома (Освещение мест общего пользования) Снятие показаний квартирных и общедомовых  приборов учета ООО «Иркутскэнергосервис», Расходы на электрические светильники, замена перегоревших ламп</t>
  </si>
  <si>
    <t>Содержание дома (охрана тепловых узлов) Содержание и диспетчеризация оборудования сигнализации</t>
  </si>
  <si>
    <t>Содержание дома (сод-ние инжен.обор-ния и констр.элементов дома) осмотр общего имущества МКД, техническое обслуживание и содержание внутридомовых инженерных сетей общего имущества в исправном состоянии, подготовка системы отопления и тепловых узлов с предъявлением теплоснабжающей организации для подачи отопления, подача энергоресурсов от наружных границ стен (вводов коммуникаций) до квартир по внутридомовым сетям, проверка вентканалов осуществляется сторонней организацией, ООО «Сибмонтаж».  Расходы на оборудование и материалы ООО «Теплолюкс-Иркутск», ООО «Байкал-Электро», ИП Паздникова,ООО «Элсан», ООО «Вектор-ЭС», ООО «Фотон», ООО «Инфраснаб»</t>
  </si>
  <si>
    <t>Содержание дома (уборка лестничных клеток) влажная уборка полов 2 раза месяц, сухая убора полов 2 раза в месяц. Протирание подоконников и перил еженедельно. Обметание стен 1 раз в полгода. Мойка окон 1 раз в год. ООО «СибМонтаж»</t>
  </si>
  <si>
    <t>Содержание дома (уборка придомовой территории) очистка проездов и тротуаров, урн  от мусора и снега и посыпка отсевом,  сезонное содержание кровли, содержание и уход за элементами озеленения и благоустройства (покос травы)ООО «СибМонтаж», механическая уборка (трактор щетка с отвалом) МУП г.Иркутска "Иркутскавтодор", ИП Кириллов , расходы на рабочий инвентарьООО "Объединенная строительная компания", ООО «М-Снаб» Спецодежда зимняя ООО «Феникс Б.Т.»</t>
  </si>
  <si>
    <t>Ремонт ВДИО:</t>
  </si>
  <si>
    <t>Монтаж дренажной линии со сбросом в канализации</t>
  </si>
  <si>
    <t>Замена контрольно измерительных приборов и монтаж перемычки на тепловую установку</t>
  </si>
  <si>
    <t>Система водоснабжения, ремонт и замена КНС, замена рем.комплекта КНС</t>
  </si>
  <si>
    <t>Ремонт КЭЗ: входной двери , установка стеклопакета, покраска фасада дома, ремонт мусорных баков, установка контейнеров</t>
  </si>
  <si>
    <t>Директор________________________________________________Сергеева В.И.</t>
  </si>
  <si>
    <t>Старший по дому__________________________________________________</t>
  </si>
  <si>
    <t>ОТЧЕТ
ООО УКП «Набережная»
перед собственниками помещений в жилом многоквартирном доме,
расположенном по адресу ул. Верхняя набережная, 145/2
с 01.01.15 по 31.12.15</t>
  </si>
  <si>
    <t>Общая площадь жилых помещений МКД -  803,01 кв.м. , нежилых помещений 267,7 кв.м</t>
  </si>
  <si>
    <t>Задолженность населения на начало периода  по статье «Содержание и текущий ремонт»  22231,3  руб.</t>
  </si>
  <si>
    <t>Начислено платежей по статье «Содержание и текущий ремонт», всего   307233,24 руб.</t>
  </si>
  <si>
    <t xml:space="preserve">  - Содержание   216559,16 руб.</t>
  </si>
  <si>
    <t xml:space="preserve">  - Текущий ремонт 57732,36 руб.</t>
  </si>
  <si>
    <t>Задолженность населения на конец периода 22554,48 руб.</t>
  </si>
  <si>
    <t>РЕМОНТ КЭЗ:</t>
  </si>
  <si>
    <t>Строительные работы ремонт №2 подъезда ИП Корель</t>
  </si>
  <si>
    <t>ОТЧЕТ
ООО УКП «Набережная»
перед собственниками помещений в жилом многоквартирном доме,
расположенном по адресу ул. Верхняя набережная, 145/3
с 01.01.15 по 31.12.15</t>
  </si>
  <si>
    <t>Общая площадь жилых помещений МКД -   1023 кв.м. , нежилых помещений 345,4 кв.м.</t>
  </si>
  <si>
    <t>Количество квартир — 18</t>
  </si>
  <si>
    <t>Количество лицевых счетов — 18, в том числе собственников -  18</t>
  </si>
  <si>
    <t>Задолженность населения на начало периода  по статье «Содержание и текущий ремонт»  127679,26 руб.</t>
  </si>
  <si>
    <t>Начислено платежей по статье «Содержание и текущий ремонт», всего     404280,5 руб.</t>
  </si>
  <si>
    <t xml:space="preserve">  - Содержание    284959,07 руб.</t>
  </si>
  <si>
    <t xml:space="preserve">  - Текущий ремонт 75974,71 руб.</t>
  </si>
  <si>
    <t>Задолженность населения на конец периода  73246,05 руб.</t>
  </si>
  <si>
    <t>установка лестницы в тепловой пункт</t>
  </si>
  <si>
    <t>Ремонт КЭЗ:</t>
  </si>
  <si>
    <t>Ремонт мусорных баков, установка контейнеров</t>
  </si>
  <si>
    <t>Установка механ. Доводчиков на подъездные двери</t>
  </si>
  <si>
    <t>Директор_______________________________________________Сергеева В.И.</t>
  </si>
  <si>
    <t>ОТЧЕТ
ООО УКП «Набережная»
перед собственниками помещений в жилом многоквартирном доме,
расположенном по адресу ул. Верхняя набережная, 145/4
с 01.01.15 по 31.12.15</t>
  </si>
  <si>
    <t>Общая площадь жилых помещений МКД -   823,6 кв.м., нежилых помещений 326,7   кв.м.</t>
  </si>
  <si>
    <t>Количество квартир — 24</t>
  </si>
  <si>
    <t>Количество лицевых счетов — 24, в том числе собственников -  24</t>
  </si>
  <si>
    <t>Задолженность населения на начало периода  по статье «Содержание и текущий ремонт»    36083,8 руб.</t>
  </si>
  <si>
    <t>Начислено платежей по статье «Содержание и текущий ремонт», всего 327691,19 руб.</t>
  </si>
  <si>
    <t xml:space="preserve">  - Содержание    231010,28 руб.</t>
  </si>
  <si>
    <t xml:space="preserve">  - Текущий ремонт 61543,96 руб.</t>
  </si>
  <si>
    <t>Задолженность населения на конец периода  129118,9 руб.</t>
  </si>
  <si>
    <t>Установка лестницы в тепловой пункт</t>
  </si>
  <si>
    <t>ремонт мусорных баков, установка контейнеров</t>
  </si>
  <si>
    <t>ОТЧЕТ
ООО УКП «Набережная»
перед собственниками помещений в жилом многоквартирном доме,
расположенном по адресу ул. Верхняя набережная, 145/5
с 01.01.15 по 31.12.15</t>
  </si>
  <si>
    <t>Общая площадь жилых помещений МКД -   826,1кв.м. , нежилых помещений 272 кв.м.</t>
  </si>
  <si>
    <t>Задолженность населения на начало периода  по статье «Содержание и текущий ремонт»  35657,66 руб.</t>
  </si>
  <si>
    <t>Начислено платежей по статье «Содержание и текущий ремонт», всего   349804,13  руб.</t>
  </si>
  <si>
    <t xml:space="preserve">  - Содержание   246393,77 руб.</t>
  </si>
  <si>
    <t xml:space="preserve">  - Текущий ремонт 65944,81 руб.</t>
  </si>
  <si>
    <t>Задолженность населения на конец периода   47169,10 руб.</t>
  </si>
  <si>
    <t>ОТЧЕТ
ООО УКП «Набережная»
перед собственниками помещений в жилом многоквартирном доме,
расположенном по адресу ул. Верхняя набережная, 145/6
с 01.01.15 по 31.12.15</t>
  </si>
  <si>
    <t>Общая площадь жилых помещений МКД -   818,6 кв.м., нежилых помещений 334 кв.м.</t>
  </si>
  <si>
    <t>Задолженность населения на начало периода  по статье «Содержание и текущий ремонт»  26358,89 руб.</t>
  </si>
  <si>
    <t>Начислено платежей по статье «Содержание и текущий ремонт», всего 337135,09  руб.</t>
  </si>
  <si>
    <t xml:space="preserve">  - Содержание    237667,03 руб.</t>
  </si>
  <si>
    <t xml:space="preserve">  - Текущий ремонт 63318,42 руб.</t>
  </si>
  <si>
    <t>Задолженность населения на конец периода  90198,77 руб.</t>
  </si>
  <si>
    <t>Установка лестница в тепловой пункт</t>
  </si>
  <si>
    <t>Ремонт КЭЗ: ремонт муссорных баков, установка контейнеров</t>
  </si>
  <si>
    <t>ОТЧЕТ
ООО УКП «Набережная»
перед собственниками помещений в жилом многоквартирном доме,
расположенном по адресу ул. Верхняя набережная, 145/7
с 01.01.15 по 31.12.15</t>
  </si>
  <si>
    <t xml:space="preserve">Общая площадь жилых помещений МКД -   823,2 кв.м. </t>
  </si>
  <si>
    <t xml:space="preserve">Общая площадь нежилых помещений  -   297,5 кв.м. </t>
  </si>
  <si>
    <t>Задолженность населения на начало периода  по статье «Содержание и текущий ремонт» 69306,38  руб.</t>
  </si>
  <si>
    <t>Начислено платежей по статье «Содержание и текущий ремонт», всего   359591,4  руб.</t>
  </si>
  <si>
    <t xml:space="preserve">  - Содержание    248245,28руб.</t>
  </si>
  <si>
    <t xml:space="preserve">  - Текущий ремонт 72737,39 руб.</t>
  </si>
  <si>
    <t>Задолженность населения на конец периода  114676,28 руб.</t>
  </si>
  <si>
    <r>
      <t xml:space="preserve"> Ремонт КЭЗ: </t>
    </r>
    <r>
      <rPr>
        <sz val="8"/>
        <rFont val="Arial"/>
        <family val="2"/>
      </rPr>
      <t>частичный ремонт кровли, установка   контейнеров и ремонт мусорных баков</t>
    </r>
  </si>
  <si>
    <t>ОТЧЕТ
ООО УКП «Набережная»
перед собственниками помещений в жилом многоквартирном доме,
расположенном по адресу ул. Верхняя набережная, 145/8
с 01.01.15 по 31.12.15</t>
  </si>
  <si>
    <t xml:space="preserve">Общая площадь жилых помещений МКД -   823,1 кв.м. </t>
  </si>
  <si>
    <t xml:space="preserve">Общая площадь нежилых помещений -   270,1 кв.м. </t>
  </si>
  <si>
    <t>Количество квартир — 21</t>
  </si>
  <si>
    <t>Количество лицевых счетов — 21, в том числе собственников -  21</t>
  </si>
  <si>
    <t>Задолженность населения на начало периода  по статье «Содержание и текущий ремонт»     18021,14 руб.</t>
  </si>
  <si>
    <t>Начислено платежей по статье «Содержание и текущий ремонт», всего  276446,23  руб.</t>
  </si>
  <si>
    <t xml:space="preserve">  - Содержание  193090,78 руб.</t>
  </si>
  <si>
    <t xml:space="preserve">  - Текущий ремонт54021,24 руб.</t>
  </si>
  <si>
    <t>Задолженность населения на конец периода   46970,08 руб.</t>
  </si>
  <si>
    <r>
      <t xml:space="preserve"> Ремонт КЭЗ: </t>
    </r>
    <r>
      <rPr>
        <sz val="8"/>
        <rFont val="Arial"/>
        <family val="2"/>
      </rPr>
      <t>ремонт кровли, установка   контейнеров и ремонт мусорных баков</t>
    </r>
  </si>
  <si>
    <t>Директор_______________________________________________СЕРГЕЕВА В.И.</t>
  </si>
  <si>
    <t>ОТЧЕТ
ООО УКП «Набережная»
перед собственниками помещений в жилом многоквартирном доме,
расположенном по адресу ул. Верхняя набережная, 145/9
с 01.01.15 по 31.12.15</t>
  </si>
  <si>
    <t xml:space="preserve">Общая площадь жилых помещений МКД -   841,8 кв.м. </t>
  </si>
  <si>
    <t xml:space="preserve">Общая площадь нежилых помещений  292,2 кв.м. </t>
  </si>
  <si>
    <t>Задолженность населения на начало периода  по статье «Содержание и текущий ремонт» 18411,56 руб.</t>
  </si>
  <si>
    <t>Начислено платежей по статье «Содержание и текущий ремонт», всего   301614,9 руб.</t>
  </si>
  <si>
    <t xml:space="preserve">  - Содержание    209922,31руб.</t>
  </si>
  <si>
    <t xml:space="preserve">  - Текущий ремонт 59131,19 руб.</t>
  </si>
  <si>
    <t>Задолженность населения на конец периода 30372,61руб.</t>
  </si>
  <si>
    <r>
      <t xml:space="preserve"> Ремонт КЭЗ: </t>
    </r>
    <r>
      <rPr>
        <sz val="8"/>
        <rFont val="Arial"/>
        <family val="2"/>
      </rPr>
      <t xml:space="preserve"> установка   контейнеров и ремонт мусорных баков</t>
    </r>
  </si>
  <si>
    <t>ОТЧЕТ
ООО УКП «Набережная»
перед собственниками помещений в жилом многоквартирном доме,
расположенном по адресу ул. Верхняя набережная, 145/10
с 01.01.15 по 31.12.15</t>
  </si>
  <si>
    <t xml:space="preserve">Общая площадь жилых помещений МКД -   823,3 кв.м. </t>
  </si>
  <si>
    <t xml:space="preserve">Общая площадь нежилых помещений 206 кв.м. </t>
  </si>
  <si>
    <t>Задолженность населения на начало периода  по статье «Содержание и текущий ремонт»             74617,38 руб.</t>
  </si>
  <si>
    <t>Начислено платежей по статье «Содержание и текущий ремонт», всего  341457,77  руб.</t>
  </si>
  <si>
    <t xml:space="preserve">  - Содержание    237672,32 руб.</t>
  </si>
  <si>
    <t xml:space="preserve">  - Текущий ремонт 67138,52 руб.</t>
  </si>
  <si>
    <t>Задолженность населения на конец периода  63461,22 руб.</t>
  </si>
  <si>
    <t xml:space="preserve"> Ремонт КЭЗ:ремонт двери, установка ливневки, установка   контейнеров и ремонт мусорных баков</t>
  </si>
  <si>
    <t>ОТЧЕТ
ООО УКП «Набережная»
перед собственниками помещений в жилом многоквартирном доме,
расположенном по адресу ул. Верхняя набережная, 145/11
с 01.01.15 по 31.12.15</t>
  </si>
  <si>
    <t xml:space="preserve">Общая площадь жилых помещений МКД -   840,9 кв.м., нежилые помещения 328,9 кв.м </t>
  </si>
  <si>
    <t>Задолженность населения на начало периода  по статье «Содержание и текущий ремонт» 30457,35 руб.</t>
  </si>
  <si>
    <t>Начислено платежей по статье «Содержание и текущий ремонт», всего 381967,66 руб.</t>
  </si>
  <si>
    <t xml:space="preserve">  - Содержание   269211,86 руб.</t>
  </si>
  <si>
    <t xml:space="preserve">  - Текущий ремонт 71702,78 руб.</t>
  </si>
  <si>
    <t>Задолженность населения на конец периода  146146,24 руб.</t>
  </si>
  <si>
    <t>ОТЧЕТ
ООО УКП «Набережная»
перед собственниками помещений в жилом многоквартирном доме,
расположенном по адресу ул. Верхняя набережная, 145/13
с 01.01.15 по 31.12.15</t>
  </si>
  <si>
    <t xml:space="preserve">Общая площадь жилых помещений МКД -   414,9 кв.м. </t>
  </si>
  <si>
    <t xml:space="preserve">Общая площадь нежелых помещений -   170,1 кв.м. </t>
  </si>
  <si>
    <t>Количество квартир — 12</t>
  </si>
  <si>
    <t>Количество лицевых счетов — 12, в том числе собственников -  12</t>
  </si>
  <si>
    <t>Задолженность населения на начало периода  по статье «Содержание и текущий ремонт»  22512,56 руб.</t>
  </si>
  <si>
    <t>Начислено платежей по статье «Содержание и текущий ремонт», всего  173365,76 руб.</t>
  </si>
  <si>
    <t xml:space="preserve">  - Содержание    122216,18 руб.</t>
  </si>
  <si>
    <t xml:space="preserve">  - Текущий ремонт 32560,34 руб.</t>
  </si>
  <si>
    <t>Задолженность населения на конец периода  44236,99 руб.</t>
  </si>
  <si>
    <t>Содержание дома (аварийная служба) услуги по аварийно-диспетчерскому обслуживанию     оказаны ООО «Транзит»</t>
  </si>
  <si>
    <t>Замена светильника на светодиодный в тепловом пункте, электромонтажные работы</t>
  </si>
  <si>
    <t>Ремонт мусорных баков, установка контейнеров, установка урны</t>
  </si>
  <si>
    <t>Директор______________________________________________Сергеева В.И.</t>
  </si>
  <si>
    <t>ОТЧЕТ
ООО УКП «Набережная»
перед собственниками помещений в жилом многоквартирном доме,
расположенном по адресу ул. Верхняя набережная, 145/14
с 01.01.15 по 31.12.15</t>
  </si>
  <si>
    <t>Общая площадь жилых помещений МКД -   834,6кв.м., нежилые помещения 267,4 кв.м.</t>
  </si>
  <si>
    <t>Задолженность населения на начало периода  по статье «Содержание и текущий ремонт»  32215,22 руб.</t>
  </si>
  <si>
    <t>Начислено платежей по статье «Содержание и текущий ремонт», всего  348030,68 руб.</t>
  </si>
  <si>
    <t xml:space="preserve">  - Содержание   245185,07 руб.</t>
  </si>
  <si>
    <t xml:space="preserve">  - Текущий ремонт 65508,75 руб.</t>
  </si>
  <si>
    <t>Задолженность населения на конец периода 82249,88 руб.</t>
  </si>
  <si>
    <t>ОТЧЕТ
ООО УКП «Набережная»
перед собственниками помещений в жилом многоквартирном доме,
расположенном по адресу ул. Верхняя набережная, 145/15
с 01.01.15 по 31.12.15</t>
  </si>
  <si>
    <t xml:space="preserve">Общая площадь жилых помещений МКД -   831,2 кв.м., нежилые помещения 325,4 кв.м </t>
  </si>
  <si>
    <t>Задолженность населения на начало периода  по статье «Содержание и текущий ремонт»  85142,36 руб.</t>
  </si>
  <si>
    <t>Начислено платежей по статье «Содержание и текущий ремонт», всего   364622,68  руб.</t>
  </si>
  <si>
    <t xml:space="preserve">  - Содержание    254571,38 руб.</t>
  </si>
  <si>
    <t xml:space="preserve">  - Текущий ремонт 68007,69 руб.</t>
  </si>
  <si>
    <t>Задолженность населения на конец периода  80087,88 руб.</t>
  </si>
  <si>
    <t>Ремонт подъездов ИП Корель</t>
  </si>
  <si>
    <t xml:space="preserve">Директор______________________________________________Сергеева В.И. </t>
  </si>
  <si>
    <t>ОТЧЕТ
ООО УКП «Набережная»
перед собственниками помещений в жилом многоквартирном доме,
расположенном по адресу ул. Верхняя набережная, 145/16
с 01.01.15 по 31.12.15</t>
  </si>
  <si>
    <t xml:space="preserve">Общая площадь жилых помещений МКД -   800,4кв.м., нежилые помещения 268,7 кв.м. </t>
  </si>
  <si>
    <t>Задолженность населения на начало периода  по статье «Содержание и текущий ремонт»   20394,25 руб.</t>
  </si>
  <si>
    <t>Начислено платежей по статье «Содержание и текущий ремонт», всего 328335  руб.</t>
  </si>
  <si>
    <t xml:space="preserve">  - Содержание    231107,46 руб.</t>
  </si>
  <si>
    <t xml:space="preserve">  - Текущий ремонт 61745,48 руб.</t>
  </si>
  <si>
    <t>Задолженность населения на конец периода   71307,49 руб.</t>
  </si>
  <si>
    <t>Директор________________________________________________Сергеева В.И..</t>
  </si>
  <si>
    <t>ОТЧЕТ
ООО УКП «Набережная»
перед собственниками помещений в жилом многоквартирном доме,
расположенном по адресу ул. Верхняя набережная, 145/17
с 01.01.15 по 31.12.15</t>
  </si>
  <si>
    <t>Общая площадь жилых помещений МКД -   839,4 кв.м., нежилые помещения 328,3 кв.м.</t>
  </si>
  <si>
    <t>Задолженность населения на начало периода  по статье «Содержание и текущий ремонт» 37170,86 руб.</t>
  </si>
  <si>
    <t>Начислено платежей по статье «Содержание и текущий ремонт», всего 362945,75  руб.</t>
  </si>
  <si>
    <t xml:space="preserve">  - Содержание    257978,31 руб.</t>
  </si>
  <si>
    <t xml:space="preserve">  - Текущий ремонт 68989,75 руб.</t>
  </si>
  <si>
    <t>Задолженность населения на конец периода 36855,96 руб.</t>
  </si>
  <si>
    <t>ОТЧЕТ
ООО УКП «Набережная»
перед собственниками помещений в жилом многоквартирном доме,
расположенном по адресу ул. Верхняя набережная, 145/18
с 01.01.15 по 31.12.15</t>
  </si>
  <si>
    <t>Общая площадь жилых помещений МКД -   422,7 кв.м. , нежилые помещения 149,5 кв.м.</t>
  </si>
  <si>
    <t>Задолженность населения на начало периода  по статье «Содержание и текущий ремонт»    46236,55 руб.</t>
  </si>
  <si>
    <t>Начислено платежей по статье «Содержание и текущий ремонт», всего 232058,73 руб.</t>
  </si>
  <si>
    <t xml:space="preserve">  - Содержание   158357,83 руб.</t>
  </si>
  <si>
    <t xml:space="preserve">  - Текущий ремонт  48151,69 руб.</t>
  </si>
  <si>
    <t>Задолженность населения на конец периода   97403,25 руб.</t>
  </si>
  <si>
    <t>ОТЧЕТ
ООО УКП «Набережная»
перед собственниками помещений в жилом многоквартирном доме,
расположенном по адресу ул. Верхняя набережная, 145/19
с 01.01.15 по 31.12.15</t>
  </si>
  <si>
    <t xml:space="preserve">Общая площадь жилых помещений МКД -   809,3 кв.м., нежилые помещения 268,6 кв.м. </t>
  </si>
  <si>
    <t>Задолженность населения на начало периода  по статье «Содержание и текущий ремонт»   26414,45    руб.</t>
  </si>
  <si>
    <t>Начислено платежей по статье «Содержание и текущий ремонт», всего 314276,42 руб.</t>
  </si>
  <si>
    <t xml:space="preserve">  - Содержание  219486,94 руб.</t>
  </si>
  <si>
    <t xml:space="preserve">  - Текущий ремонт 59026,54 руб.</t>
  </si>
  <si>
    <t>Задолженность населения на конец периода   42988,27 руб.</t>
  </si>
  <si>
    <t>ОТЧЕТ
ООО УКП «Набережная»
перед собственниками помещений в жилом многоквартирном доме,
расположенном по адресу ул. Верхняя набережная, 145/20
с 01.01.15 по 31.12.15</t>
  </si>
  <si>
    <t xml:space="preserve">Общая площадь жилых помещений МКД -   800,4 кв.м., нежилые помещения 283,4кв.м. </t>
  </si>
  <si>
    <t>Задолженность населения на начало периода  по статье «Содержание и текущий ремонт»    25821,11 руб.</t>
  </si>
  <si>
    <t>Начислено платежей по статье «Содержание и текущий ремонт», всего  292125,34  руб.</t>
  </si>
  <si>
    <t xml:space="preserve">  - Содержание    220672,03 руб.</t>
  </si>
  <si>
    <t xml:space="preserve">  - Текущий ремонт 63037,58 руб.</t>
  </si>
  <si>
    <t>Задолженность населения на конец периода 62583,07 руб.</t>
  </si>
  <si>
    <t>ОТЧЕТ
ООО УКП «Набережная»
перед собственниками помещений в жилом многоквартирном доме,
расположенном по адресу ул. Верхняя набережная, 145/21
с 01.01.15 по 31.12.15</t>
  </si>
  <si>
    <t xml:space="preserve">Общая площадь жилых помещений МКД -   812,8 кв.м., нежилые помещения  269,7 кв.м </t>
  </si>
  <si>
    <t>Задолженность населения на начало периода  по статье «Содержание и текущий ремонт»    66407,92 руб.</t>
  </si>
  <si>
    <t>Начислено платежей по статье «Содержание и текущий ремонт», всего  354499,14 руб.</t>
  </si>
  <si>
    <t xml:space="preserve">  - Содержание   245701,77 руб.</t>
  </si>
  <si>
    <t xml:space="preserve">  - Текущий ремонт 71546,26 руб.</t>
  </si>
  <si>
    <t>Задолженность населения на конец периода  97074,85 руб.</t>
  </si>
  <si>
    <t>ОТЧЕТ
ООО УКП «Набережная»
перед собственниками помещений в жилом многоквартирном доме,
расположенном по адресу ул. Верхняя набережная, 145/22
с 01.01.15 по 31.12.15</t>
  </si>
  <si>
    <t>Общая площадь жилых помещений МКД -   427,8 кв.м., нежилые помещения 147,5 кв.м.</t>
  </si>
  <si>
    <t>Количество квартир — 11</t>
  </si>
  <si>
    <t>Количество лицевых счетов — 11, в том числе собственников -  11</t>
  </si>
  <si>
    <t>Задолженность населения на начало периода  по статье «Содержание и текущий ремонт»   13168,56 руб.</t>
  </si>
  <si>
    <t>Начислено платежей по статье «Содержание и текущий ремонт», всего  171610,22 руб.</t>
  </si>
  <si>
    <t xml:space="preserve">  - Содержание    118499,83 руб.</t>
  </si>
  <si>
    <t xml:space="preserve">  - Текущий ремонт 34698,8 руб.</t>
  </si>
  <si>
    <t>Задолженность населения на конец периода  37395,08 руб.</t>
  </si>
  <si>
    <t>ОТЧЕТ
ООО УКП «Набережная»
перед собственниками помещений в жилом многоквартирном доме,
расположенном по адресу ул. Верхняя набережная, 145-а
с 01.01.15 по 31.12.15</t>
  </si>
  <si>
    <t>Общая площадь жилых помещений МКД -     1454,10  кв.м., нежилые помещения 497,8 кв.м.</t>
  </si>
  <si>
    <t>Задолженность населения на начало периода  по статье «Содержание и текущий ремонт» 63982,28 руб.</t>
  </si>
  <si>
    <t>Начислено платежей по статье «Содержание и текущий ремонт», всего  523311,92 руб.</t>
  </si>
  <si>
    <t xml:space="preserve">  - Содержание   373229,11 руб.</t>
  </si>
  <si>
    <t xml:space="preserve">  - Текущий ремонт 95528,75 руб.</t>
  </si>
  <si>
    <t>Задолженность населения на конец периода 375662,75 руб.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</si>
</sst>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_-* #,##0.00_р_._-;\-* #,##0.00_р_._-;_-* \-??_р_._-;_-@_-"/>
    <numFmt numFmtId="167" formatCode="#,##0.00_р_.;[RED]\-#,##0.00_р_."/>
    <numFmt numFmtId="168" formatCode="#,##0.00"/>
    <numFmt numFmtId="169" formatCode="0.00"/>
    <numFmt numFmtId="170" formatCode="#,##0.00&quot;   &quot;;[RED]\-#,##0.00&quot;   &quot;"/>
  </numFmts>
  <fonts count="17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color indexed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6" fontId="14" fillId="0" borderId="0">
      <alignment/>
      <protection/>
    </xf>
    <xf numFmtId="164" fontId="1" fillId="0" borderId="0">
      <alignment/>
      <protection/>
    </xf>
  </cellStyleXfs>
  <cellXfs count="85">
    <xf numFmtId="164" fontId="0" fillId="0" borderId="0" xfId="0" applyAlignment="1">
      <alignment/>
    </xf>
    <xf numFmtId="164" fontId="2" fillId="0" borderId="0" xfId="0" applyFont="1" applyBorder="1" applyAlignment="1">
      <alignment horizontal="center" wrapText="1"/>
    </xf>
    <xf numFmtId="164" fontId="0" fillId="0" borderId="0" xfId="0" applyAlignment="1">
      <alignment/>
    </xf>
    <xf numFmtId="164" fontId="3" fillId="0" borderId="0" xfId="0" applyFont="1" applyAlignment="1">
      <alignment horizontal="justify"/>
    </xf>
    <xf numFmtId="164" fontId="4" fillId="0" borderId="0" xfId="0" applyFont="1" applyAlignment="1">
      <alignment horizontal="justify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justify"/>
    </xf>
    <xf numFmtId="164" fontId="4" fillId="0" borderId="1" xfId="0" applyFont="1" applyBorder="1" applyAlignment="1">
      <alignment/>
    </xf>
    <xf numFmtId="164" fontId="4" fillId="0" borderId="0" xfId="0" applyFont="1" applyAlignment="1">
      <alignment/>
    </xf>
    <xf numFmtId="164" fontId="1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6" fillId="2" borderId="1" xfId="0" applyFont="1" applyFill="1" applyBorder="1" applyAlignment="1">
      <alignment horizontal="left" vertical="top" wrapText="1"/>
    </xf>
    <xf numFmtId="164" fontId="7" fillId="0" borderId="2" xfId="0" applyFont="1" applyBorder="1" applyAlignment="1">
      <alignment vertical="top" wrapText="1"/>
    </xf>
    <xf numFmtId="164" fontId="6" fillId="2" borderId="1" xfId="0" applyFont="1" applyFill="1" applyBorder="1" applyAlignment="1">
      <alignment vertical="top" wrapText="1"/>
    </xf>
    <xf numFmtId="164" fontId="7" fillId="0" borderId="2" xfId="0" applyFont="1" applyFill="1" applyBorder="1" applyAlignment="1">
      <alignment vertical="top" wrapText="1"/>
    </xf>
    <xf numFmtId="164" fontId="6" fillId="2" borderId="1" xfId="0" applyFont="1" applyFill="1" applyBorder="1" applyAlignment="1">
      <alignment horizontal="left" vertical="top" wrapText="1"/>
    </xf>
    <xf numFmtId="164" fontId="8" fillId="0" borderId="2" xfId="0" applyFont="1" applyBorder="1" applyAlignment="1">
      <alignment vertical="top" wrapText="1"/>
    </xf>
    <xf numFmtId="164" fontId="1" fillId="0" borderId="1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 horizontal="left" vertical="center" wrapText="1"/>
    </xf>
    <xf numFmtId="164" fontId="8" fillId="0" borderId="0" xfId="0" applyFont="1" applyBorder="1" applyAlignment="1">
      <alignment vertical="top" wrapText="1"/>
    </xf>
    <xf numFmtId="165" fontId="9" fillId="0" borderId="0" xfId="0" applyNumberFormat="1" applyFont="1" applyBorder="1" applyAlignment="1" applyProtection="1">
      <alignment horizontal="center"/>
      <protection hidden="1"/>
    </xf>
    <xf numFmtId="164" fontId="2" fillId="0" borderId="1" xfId="0" applyFont="1" applyBorder="1" applyAlignment="1">
      <alignment/>
    </xf>
    <xf numFmtId="164" fontId="10" fillId="0" borderId="2" xfId="0" applyFont="1" applyBorder="1" applyAlignment="1">
      <alignment vertical="top" wrapText="1"/>
    </xf>
    <xf numFmtId="164" fontId="10" fillId="0" borderId="2" xfId="0" applyFont="1" applyFill="1" applyBorder="1" applyAlignment="1">
      <alignment vertical="top" wrapText="1"/>
    </xf>
    <xf numFmtId="164" fontId="11" fillId="2" borderId="1" xfId="0" applyFont="1" applyFill="1" applyBorder="1" applyAlignment="1">
      <alignment horizontal="left" vertical="top" wrapText="1"/>
    </xf>
    <xf numFmtId="164" fontId="12" fillId="0" borderId="2" xfId="0" applyFont="1" applyBorder="1" applyAlignment="1">
      <alignment vertical="top" wrapText="1"/>
    </xf>
    <xf numFmtId="164" fontId="1" fillId="0" borderId="1" xfId="0" applyFont="1" applyFill="1" applyBorder="1" applyAlignment="1">
      <alignment horizontal="left" vertical="center" wrapText="1"/>
    </xf>
    <xf numFmtId="164" fontId="13" fillId="0" borderId="1" xfId="0" applyFont="1" applyFill="1" applyBorder="1" applyAlignment="1">
      <alignment horizontal="left" vertical="center" wrapText="1"/>
    </xf>
    <xf numFmtId="164" fontId="10" fillId="0" borderId="2" xfId="0" applyFont="1" applyBorder="1" applyAlignment="1">
      <alignment vertical="top" wrapText="1"/>
    </xf>
    <xf numFmtId="164" fontId="11" fillId="2" borderId="1" xfId="0" applyFont="1" applyFill="1" applyBorder="1" applyAlignment="1">
      <alignment horizontal="left" vertical="top" wrapText="1"/>
    </xf>
    <xf numFmtId="164" fontId="12" fillId="0" borderId="2" xfId="0" applyFont="1" applyBorder="1" applyAlignment="1">
      <alignment vertical="top" wrapText="1"/>
    </xf>
    <xf numFmtId="164" fontId="1" fillId="0" borderId="0" xfId="0" applyFont="1" applyAlignment="1">
      <alignment/>
    </xf>
    <xf numFmtId="164" fontId="10" fillId="0" borderId="2" xfId="0" applyFont="1" applyFill="1" applyBorder="1" applyAlignment="1">
      <alignment vertical="top" wrapText="1"/>
    </xf>
    <xf numFmtId="164" fontId="13" fillId="0" borderId="1" xfId="0" applyFont="1" applyFill="1" applyBorder="1" applyAlignment="1">
      <alignment horizontal="left" vertical="center" wrapText="1"/>
    </xf>
    <xf numFmtId="164" fontId="7" fillId="0" borderId="2" xfId="0" applyFont="1" applyBorder="1" applyAlignment="1">
      <alignment vertical="top" wrapText="1"/>
    </xf>
    <xf numFmtId="164" fontId="7" fillId="0" borderId="2" xfId="0" applyFont="1" applyFill="1" applyBorder="1" applyAlignment="1">
      <alignment vertical="top" wrapText="1"/>
    </xf>
    <xf numFmtId="164" fontId="8" fillId="0" borderId="2" xfId="0" applyFont="1" applyFill="1" applyBorder="1" applyAlignment="1">
      <alignment vertical="top" wrapText="1"/>
    </xf>
    <xf numFmtId="167" fontId="13" fillId="0" borderId="1" xfId="21" applyNumberFormat="1" applyFont="1" applyBorder="1" applyAlignment="1" applyProtection="1">
      <alignment horizontal="right" vertical="center" wrapText="1"/>
      <protection/>
    </xf>
    <xf numFmtId="167" fontId="1" fillId="0" borderId="1" xfId="21" applyNumberFormat="1" applyFont="1" applyBorder="1" applyAlignment="1" applyProtection="1">
      <alignment horizontal="right" vertical="center" wrapText="1"/>
      <protection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1" fillId="0" borderId="1" xfId="0" applyFont="1" applyBorder="1" applyAlignment="1">
      <alignment/>
    </xf>
    <xf numFmtId="168" fontId="6" fillId="2" borderId="3" xfId="20" applyNumberFormat="1" applyFont="1" applyFill="1" applyBorder="1" applyAlignment="1">
      <alignment horizontal="right" vertical="top" wrapText="1"/>
      <protection/>
    </xf>
    <xf numFmtId="168" fontId="11" fillId="2" borderId="3" xfId="20" applyNumberFormat="1" applyFont="1" applyFill="1" applyBorder="1" applyAlignment="1">
      <alignment horizontal="right" vertical="top" wrapText="1"/>
      <protection/>
    </xf>
    <xf numFmtId="164" fontId="1" fillId="0" borderId="1" xfId="0" applyFont="1" applyBorder="1" applyAlignment="1">
      <alignment/>
    </xf>
    <xf numFmtId="168" fontId="6" fillId="2" borderId="3" xfId="20" applyNumberFormat="1" applyFont="1" applyFill="1" applyBorder="1" applyAlignment="1">
      <alignment horizontal="right" vertical="top" wrapText="1"/>
      <protection/>
    </xf>
    <xf numFmtId="170" fontId="13" fillId="0" borderId="1" xfId="21" applyNumberFormat="1" applyFont="1" applyBorder="1" applyAlignment="1" applyProtection="1">
      <alignment horizontal="right" vertical="center" wrapText="1"/>
      <protection/>
    </xf>
    <xf numFmtId="170" fontId="1" fillId="0" borderId="1" xfId="21" applyNumberFormat="1" applyFont="1" applyBorder="1" applyAlignment="1" applyProtection="1">
      <alignment horizontal="right" vertical="center" wrapText="1"/>
      <protection/>
    </xf>
    <xf numFmtId="164" fontId="2" fillId="0" borderId="0" xfId="0" applyFont="1" applyBorder="1" applyAlignment="1">
      <alignment horizontal="center" wrapText="1"/>
    </xf>
    <xf numFmtId="164" fontId="0" fillId="0" borderId="0" xfId="0" applyFont="1" applyAlignment="1">
      <alignment/>
    </xf>
    <xf numFmtId="164" fontId="0" fillId="0" borderId="0" xfId="0" applyFont="1" applyAlignment="1">
      <alignment horizontal="justify"/>
    </xf>
    <xf numFmtId="164" fontId="2" fillId="0" borderId="0" xfId="0" applyFont="1" applyAlignment="1">
      <alignment horizontal="justify"/>
    </xf>
    <xf numFmtId="164" fontId="2" fillId="0" borderId="0" xfId="0" applyFont="1" applyBorder="1" applyAlignment="1">
      <alignment horizontal="justify"/>
    </xf>
    <xf numFmtId="164" fontId="2" fillId="0" borderId="0" xfId="0" applyFont="1" applyAlignment="1">
      <alignment/>
    </xf>
    <xf numFmtId="164" fontId="0" fillId="0" borderId="1" xfId="0" applyFont="1" applyBorder="1" applyAlignment="1">
      <alignment/>
    </xf>
    <xf numFmtId="164" fontId="15" fillId="2" borderId="1" xfId="0" applyFont="1" applyFill="1" applyBorder="1" applyAlignment="1">
      <alignment horizontal="left" vertical="top" wrapText="1"/>
    </xf>
    <xf numFmtId="164" fontId="0" fillId="0" borderId="1" xfId="0" applyFont="1" applyBorder="1" applyAlignment="1">
      <alignment/>
    </xf>
    <xf numFmtId="164" fontId="15" fillId="2" borderId="1" xfId="0" applyFont="1" applyFill="1" applyBorder="1" applyAlignment="1">
      <alignment vertical="top" wrapText="1"/>
    </xf>
    <xf numFmtId="164" fontId="16" fillId="2" borderId="1" xfId="0" applyFont="1" applyFill="1" applyBorder="1" applyAlignment="1">
      <alignment horizontal="left" vertical="top" wrapText="1"/>
    </xf>
    <xf numFmtId="164" fontId="5" fillId="0" borderId="1" xfId="0" applyFont="1" applyBorder="1" applyAlignment="1">
      <alignment/>
    </xf>
    <xf numFmtId="164" fontId="0" fillId="0" borderId="1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horizontal="left" vertical="center" wrapText="1"/>
    </xf>
    <xf numFmtId="167" fontId="5" fillId="0" borderId="1" xfId="21" applyNumberFormat="1" applyFont="1" applyBorder="1" applyAlignment="1" applyProtection="1">
      <alignment horizontal="right" vertical="center" wrapText="1"/>
      <protection/>
    </xf>
    <xf numFmtId="164" fontId="0" fillId="0" borderId="0" xfId="0" applyFont="1" applyAlignment="1">
      <alignment/>
    </xf>
    <xf numFmtId="164" fontId="10" fillId="0" borderId="2" xfId="0" applyFont="1" applyBorder="1" applyAlignment="1">
      <alignment horizontal="center" vertical="top" wrapText="1"/>
    </xf>
    <xf numFmtId="167" fontId="10" fillId="0" borderId="1" xfId="21" applyNumberFormat="1" applyFont="1" applyBorder="1" applyAlignment="1" applyProtection="1">
      <alignment vertical="center" wrapText="1"/>
      <protection/>
    </xf>
    <xf numFmtId="164" fontId="2" fillId="0" borderId="1" xfId="0" applyFont="1" applyBorder="1" applyAlignment="1">
      <alignment/>
    </xf>
    <xf numFmtId="167" fontId="13" fillId="0" borderId="1" xfId="0" applyNumberFormat="1" applyFont="1" applyBorder="1" applyAlignment="1">
      <alignment/>
    </xf>
    <xf numFmtId="167" fontId="10" fillId="0" borderId="1" xfId="21" applyNumberFormat="1" applyFont="1" applyBorder="1" applyAlignment="1" applyProtection="1">
      <alignment horizontal="right" vertical="center" wrapText="1"/>
      <protection/>
    </xf>
    <xf numFmtId="168" fontId="6" fillId="2" borderId="3" xfId="22" applyNumberFormat="1" applyFont="1" applyFill="1" applyBorder="1" applyAlignment="1">
      <alignment horizontal="right" vertical="top" wrapText="1"/>
      <protection/>
    </xf>
    <xf numFmtId="169" fontId="6" fillId="2" borderId="3" xfId="22" applyNumberFormat="1" applyFont="1" applyFill="1" applyBorder="1" applyAlignment="1">
      <alignment horizontal="right" vertical="top" wrapText="1"/>
      <protection/>
    </xf>
    <xf numFmtId="168" fontId="16" fillId="2" borderId="3" xfId="22" applyNumberFormat="1" applyFont="1" applyFill="1" applyBorder="1" applyAlignment="1">
      <alignment horizontal="right" vertical="top" wrapText="1"/>
      <protection/>
    </xf>
    <xf numFmtId="170" fontId="2" fillId="0" borderId="1" xfId="21" applyNumberFormat="1" applyFont="1" applyBorder="1" applyAlignment="1" applyProtection="1">
      <alignment horizontal="right" vertical="center" wrapText="1"/>
      <protection/>
    </xf>
    <xf numFmtId="168" fontId="6" fillId="2" borderId="3" xfId="22" applyNumberFormat="1" applyFont="1" applyFill="1" applyBorder="1" applyAlignment="1">
      <alignment horizontal="right" vertical="top" wrapText="1"/>
      <protection/>
    </xf>
    <xf numFmtId="169" fontId="6" fillId="2" borderId="3" xfId="22" applyNumberFormat="1" applyFont="1" applyFill="1" applyBorder="1" applyAlignment="1">
      <alignment horizontal="right" vertical="top" wrapText="1"/>
      <protection/>
    </xf>
    <xf numFmtId="168" fontId="16" fillId="2" borderId="3" xfId="22" applyNumberFormat="1" applyFont="1" applyFill="1" applyBorder="1" applyAlignment="1">
      <alignment horizontal="right" vertical="top" wrapText="1"/>
      <protection/>
    </xf>
    <xf numFmtId="167" fontId="2" fillId="0" borderId="1" xfId="21" applyNumberFormat="1" applyFont="1" applyBorder="1" applyAlignment="1" applyProtection="1">
      <alignment horizontal="right" vertical="center" wrapText="1"/>
      <protection/>
    </xf>
    <xf numFmtId="167" fontId="1" fillId="0" borderId="0" xfId="21" applyNumberFormat="1" applyFont="1" applyBorder="1" applyAlignment="1" applyProtection="1">
      <alignment horizontal="right" vertical="center" wrapText="1"/>
      <protection/>
    </xf>
    <xf numFmtId="164" fontId="0" fillId="0" borderId="0" xfId="0" applyFont="1" applyAlignment="1">
      <alignment/>
    </xf>
    <xf numFmtId="167" fontId="0" fillId="0" borderId="1" xfId="21" applyNumberFormat="1" applyFont="1" applyBorder="1" applyAlignment="1" applyProtection="1">
      <alignment horizontal="right" vertical="center" wrapText="1"/>
      <protection/>
    </xf>
    <xf numFmtId="168" fontId="6" fillId="0" borderId="3" xfId="20" applyNumberFormat="1" applyFont="1" applyFill="1" applyBorder="1" applyAlignment="1">
      <alignment horizontal="right" vertical="top" wrapText="1"/>
      <protection/>
    </xf>
    <xf numFmtId="168" fontId="0" fillId="0" borderId="1" xfId="21" applyNumberFormat="1" applyFont="1" applyFill="1" applyBorder="1" applyAlignment="1" applyProtection="1">
      <alignment horizontal="right" vertical="center" wrapText="1"/>
      <protection/>
    </xf>
    <xf numFmtId="169" fontId="6" fillId="0" borderId="3" xfId="20" applyNumberFormat="1" applyFont="1" applyFill="1" applyBorder="1" applyAlignment="1">
      <alignment horizontal="right" vertical="top" wrapText="1"/>
      <protection/>
    </xf>
    <xf numFmtId="167" fontId="2" fillId="0" borderId="1" xfId="21" applyNumberFormat="1" applyFont="1" applyFill="1" applyBorder="1" applyAlignment="1" applyProtection="1">
      <alignment horizontal="right" vertical="center" wrapText="1"/>
      <protection/>
    </xf>
    <xf numFmtId="167" fontId="1" fillId="0" borderId="1" xfId="21" applyNumberFormat="1" applyFont="1" applyFill="1" applyBorder="1" applyAlignment="1" applyProtection="1">
      <alignment horizontal="right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 Built-in Excel Built-in Обычный_Лист13" xfId="21"/>
    <cellStyle name="Excel Built-in Обычный_Лист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zoomScale="71" zoomScaleNormal="71" workbookViewId="0" topLeftCell="A1">
      <selection activeCell="A17" sqref="A17"/>
    </sheetView>
  </sheetViews>
  <sheetFormatPr defaultColWidth="11.421875" defaultRowHeight="12.75"/>
  <cols>
    <col min="1" max="1" width="80.8515625" style="0" customWidth="1"/>
    <col min="2" max="2" width="12.7109375" style="0" customWidth="1"/>
    <col min="3" max="3" width="4.8515625" style="0" customWidth="1"/>
    <col min="4" max="4" width="36.421875" style="0" customWidth="1"/>
    <col min="5" max="16384" width="11.57421875" style="0" customWidth="1"/>
  </cols>
  <sheetData>
    <row r="1" spans="1:3" ht="58.5" customHeight="1">
      <c r="A1" s="1" t="s">
        <v>0</v>
      </c>
      <c r="B1" s="1"/>
      <c r="C1" s="1"/>
    </row>
    <row r="2" spans="1:3" ht="7.5" customHeight="1">
      <c r="A2" s="2"/>
      <c r="B2" s="2"/>
      <c r="C2" s="2"/>
    </row>
    <row r="3" spans="1:3" ht="12.75">
      <c r="A3" s="3" t="s">
        <v>1</v>
      </c>
      <c r="B3" s="3"/>
      <c r="C3" s="3"/>
    </row>
    <row r="4" spans="1:3" ht="12.75">
      <c r="A4" s="3" t="s">
        <v>2</v>
      </c>
      <c r="B4" s="3"/>
      <c r="C4" s="3"/>
    </row>
    <row r="5" spans="1:3" ht="14.25">
      <c r="A5" s="3" t="s">
        <v>3</v>
      </c>
      <c r="B5" s="3"/>
      <c r="C5" s="3"/>
    </row>
    <row r="6" spans="1:3" ht="15" customHeight="1">
      <c r="A6" s="3" t="s">
        <v>4</v>
      </c>
      <c r="B6" s="3"/>
      <c r="C6" s="3"/>
    </row>
    <row r="7" spans="1:3" ht="15" customHeight="1">
      <c r="A7" s="3" t="s">
        <v>5</v>
      </c>
      <c r="B7" s="3"/>
      <c r="C7" s="3"/>
    </row>
    <row r="8" spans="1:3" ht="14.25">
      <c r="A8" s="3" t="s">
        <v>6</v>
      </c>
      <c r="B8" s="3"/>
      <c r="C8" s="3"/>
    </row>
    <row r="9" spans="1:3" ht="23.25" customHeight="1">
      <c r="A9" s="4" t="s">
        <v>7</v>
      </c>
      <c r="B9" s="4"/>
      <c r="C9" s="4"/>
    </row>
    <row r="10" spans="1:3" ht="14.25">
      <c r="A10" s="4" t="s">
        <v>8</v>
      </c>
      <c r="B10" s="4"/>
      <c r="C10" s="4"/>
    </row>
    <row r="11" spans="1:3" ht="14.25">
      <c r="A11" s="3" t="s">
        <v>9</v>
      </c>
      <c r="B11" s="3"/>
      <c r="C11" s="3"/>
    </row>
    <row r="12" spans="1:3" ht="12.75">
      <c r="A12" s="5" t="s">
        <v>10</v>
      </c>
      <c r="B12" s="5"/>
      <c r="C12" s="5"/>
    </row>
    <row r="13" spans="1:3" ht="12.75">
      <c r="A13" s="5" t="s">
        <v>11</v>
      </c>
      <c r="B13" s="5"/>
      <c r="C13" s="5"/>
    </row>
    <row r="14" spans="1:3" ht="14.25">
      <c r="A14" s="6" t="s">
        <v>12</v>
      </c>
      <c r="B14" s="6"/>
      <c r="C14" s="4"/>
    </row>
    <row r="15" spans="1:3" ht="14.25">
      <c r="A15" s="6" t="s">
        <v>13</v>
      </c>
      <c r="B15" s="6"/>
      <c r="C15" s="4"/>
    </row>
    <row r="16" spans="1:3" ht="14.25">
      <c r="A16" s="6"/>
      <c r="B16" s="6"/>
      <c r="C16" s="4"/>
    </row>
    <row r="17" spans="1:3" ht="14.25">
      <c r="A17" s="6"/>
      <c r="B17" s="6"/>
      <c r="C17" s="4"/>
    </row>
    <row r="18" spans="1:3" ht="14.25">
      <c r="A18" s="6"/>
      <c r="B18" s="6"/>
      <c r="C18" s="4"/>
    </row>
    <row r="19" spans="1:3" ht="14.25">
      <c r="A19" s="6"/>
      <c r="B19" s="6"/>
      <c r="C19" s="4"/>
    </row>
    <row r="20" spans="1:3" ht="14.25">
      <c r="A20" s="7" t="s">
        <v>14</v>
      </c>
      <c r="B20" s="7" t="s">
        <v>15</v>
      </c>
      <c r="C20" s="8"/>
    </row>
    <row r="21" spans="1:3" ht="16.5">
      <c r="A21" s="9" t="s">
        <v>16</v>
      </c>
      <c r="B21" s="10">
        <f>B22+B23+B24+B25+B26+B27+B28+B29+B30+B31+B32+B33+B37</f>
        <v>376369.43</v>
      </c>
      <c r="C21" s="5"/>
    </row>
    <row r="22" spans="1:4" ht="54">
      <c r="A22" s="11" t="s">
        <v>17</v>
      </c>
      <c r="B22" s="12">
        <v>82350.56</v>
      </c>
      <c r="C22" s="3"/>
      <c r="D22" s="3"/>
    </row>
    <row r="23" spans="1:4" ht="22.5">
      <c r="A23" s="11" t="s">
        <v>18</v>
      </c>
      <c r="B23" s="12">
        <v>17772.47</v>
      </c>
      <c r="C23" s="3"/>
      <c r="D23" s="3"/>
    </row>
    <row r="24" spans="1:4" ht="22.5">
      <c r="A24" s="13" t="s">
        <v>19</v>
      </c>
      <c r="B24" s="12">
        <v>28541.64</v>
      </c>
      <c r="C24" s="3"/>
      <c r="D24" s="3"/>
    </row>
    <row r="25" spans="1:4" ht="33">
      <c r="A25" s="11" t="s">
        <v>20</v>
      </c>
      <c r="B25" s="12">
        <v>35694.82</v>
      </c>
      <c r="C25" s="3"/>
      <c r="D25" s="3"/>
    </row>
    <row r="26" spans="1:4" ht="22.5">
      <c r="A26" s="11" t="s">
        <v>21</v>
      </c>
      <c r="B26" s="12">
        <v>347.46</v>
      </c>
      <c r="C26" s="3"/>
      <c r="D26" s="3"/>
    </row>
    <row r="27" spans="1:4" ht="22.5">
      <c r="A27" s="11" t="s">
        <v>22</v>
      </c>
      <c r="B27" s="14">
        <v>9748.88</v>
      </c>
      <c r="C27" s="3"/>
      <c r="D27" s="3"/>
    </row>
    <row r="28" spans="1:4" ht="33">
      <c r="A28" s="11" t="s">
        <v>23</v>
      </c>
      <c r="B28" s="12">
        <v>5188.08</v>
      </c>
      <c r="C28" s="3"/>
      <c r="D28" s="3"/>
    </row>
    <row r="29" spans="1:4" ht="16.5">
      <c r="A29" s="11" t="s">
        <v>24</v>
      </c>
      <c r="B29" s="12">
        <v>3125.35</v>
      </c>
      <c r="C29" s="5"/>
      <c r="D29" s="5"/>
    </row>
    <row r="30" spans="1:4" ht="78.75" customHeight="1">
      <c r="A30" s="11" t="s">
        <v>25</v>
      </c>
      <c r="B30" s="12">
        <v>37909.15</v>
      </c>
      <c r="C30" s="3"/>
      <c r="D30" s="3"/>
    </row>
    <row r="31" spans="1:4" ht="33">
      <c r="A31" s="11" t="s">
        <v>26</v>
      </c>
      <c r="B31" s="12">
        <v>17953.68</v>
      </c>
      <c r="C31" s="3"/>
      <c r="D31" s="3"/>
    </row>
    <row r="32" spans="1:4" ht="54">
      <c r="A32" s="11" t="s">
        <v>27</v>
      </c>
      <c r="B32" s="12">
        <f>715.05+65780.54+2841.22+12812.52</f>
        <v>82149.33</v>
      </c>
      <c r="C32" s="3"/>
      <c r="D32" s="3"/>
    </row>
    <row r="33" spans="1:4" ht="16.5">
      <c r="A33" s="15" t="s">
        <v>28</v>
      </c>
      <c r="B33" s="16">
        <f>B34+B35+B36</f>
        <v>27118.96</v>
      </c>
      <c r="C33" s="3"/>
      <c r="D33" s="3"/>
    </row>
    <row r="34" spans="1:4" ht="16.5">
      <c r="A34" s="17" t="s">
        <v>29</v>
      </c>
      <c r="B34" s="12">
        <f>2249.3+1515.32+1599</f>
        <v>5363.62</v>
      </c>
      <c r="C34" s="3"/>
      <c r="D34" s="3"/>
    </row>
    <row r="35" spans="1:4" ht="16.5">
      <c r="A35" s="15" t="s">
        <v>30</v>
      </c>
      <c r="B35" s="12">
        <v>13474.8</v>
      </c>
      <c r="C35" s="3"/>
      <c r="D35" s="3"/>
    </row>
    <row r="36" spans="1:4" ht="16.5">
      <c r="A36" s="17" t="s">
        <v>31</v>
      </c>
      <c r="B36" s="12">
        <f>815.25+7465.29</f>
        <v>8280.54</v>
      </c>
      <c r="C36" s="3"/>
      <c r="D36" s="3"/>
    </row>
    <row r="37" spans="1:4" ht="22.5">
      <c r="A37" s="17" t="s">
        <v>32</v>
      </c>
      <c r="B37" s="16">
        <v>28469.05</v>
      </c>
      <c r="C37" s="3"/>
      <c r="D37" s="3"/>
    </row>
    <row r="38" spans="1:4" ht="16.5">
      <c r="A38" s="18"/>
      <c r="B38" s="19"/>
      <c r="C38" s="3"/>
      <c r="D38" s="3"/>
    </row>
    <row r="39" spans="1:4" ht="16.5">
      <c r="A39" s="18"/>
      <c r="B39" s="19"/>
      <c r="C39" s="3"/>
      <c r="D39" s="3"/>
    </row>
    <row r="40" spans="1:4" ht="14.25">
      <c r="A40" t="s">
        <v>33</v>
      </c>
      <c r="C40" s="3"/>
      <c r="D40" s="3"/>
    </row>
    <row r="41" spans="3:4" ht="17.25" customHeight="1">
      <c r="C41" s="20"/>
      <c r="D41" s="3"/>
    </row>
    <row r="42" ht="16.5" customHeight="1">
      <c r="A42" t="s">
        <v>34</v>
      </c>
    </row>
    <row r="44" ht="7.5" customHeight="1"/>
  </sheetData>
  <sheetProtection selectLockedCells="1" selectUnlockedCells="1"/>
  <mergeCells count="1">
    <mergeCell ref="A1:C1"/>
  </mergeCells>
  <printOptions/>
  <pageMargins left="0.39375" right="0" top="0.2652777777777778" bottom="0.2652777777777778" header="0" footer="0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A36" sqref="A36"/>
    </sheetView>
  </sheetViews>
  <sheetFormatPr defaultColWidth="11.421875" defaultRowHeight="12.75"/>
  <cols>
    <col min="1" max="1" width="82.28125" style="0" customWidth="1"/>
    <col min="2" max="2" width="11.57421875" style="0" customWidth="1"/>
    <col min="3" max="3" width="5.140625" style="0" customWidth="1"/>
    <col min="4" max="16384" width="11.57421875" style="0" customWidth="1"/>
  </cols>
  <sheetData>
    <row r="1" spans="1:3" ht="58.5" customHeight="1">
      <c r="A1" s="1" t="s">
        <v>115</v>
      </c>
      <c r="B1" s="1"/>
      <c r="C1" s="1"/>
    </row>
    <row r="2" spans="1:3" ht="7.5" customHeight="1">
      <c r="A2" s="2"/>
      <c r="B2" s="2"/>
      <c r="C2" s="2"/>
    </row>
    <row r="3" spans="1:3" ht="13.5">
      <c r="A3" s="3" t="s">
        <v>1</v>
      </c>
      <c r="B3" s="3"/>
      <c r="C3" s="3"/>
    </row>
    <row r="4" spans="1:3" ht="13.5">
      <c r="A4" s="3" t="s">
        <v>116</v>
      </c>
      <c r="B4" s="3"/>
      <c r="C4" s="3"/>
    </row>
    <row r="5" spans="1:3" ht="14.25">
      <c r="A5" s="3" t="s">
        <v>117</v>
      </c>
      <c r="B5" s="3"/>
      <c r="C5" s="3"/>
    </row>
    <row r="6" spans="1:3" ht="13.5">
      <c r="A6" s="3" t="s">
        <v>4</v>
      </c>
      <c r="B6" s="3"/>
      <c r="C6" s="3"/>
    </row>
    <row r="7" spans="1:3" ht="13.5">
      <c r="A7" s="3" t="s">
        <v>5</v>
      </c>
      <c r="B7" s="3"/>
      <c r="C7" s="3"/>
    </row>
    <row r="8" spans="1:3" ht="12" customHeight="1">
      <c r="A8" s="3" t="s">
        <v>6</v>
      </c>
      <c r="B8" s="3"/>
      <c r="C8" s="3"/>
    </row>
    <row r="9" spans="1:3" ht="23.25">
      <c r="A9" s="4" t="s">
        <v>118</v>
      </c>
      <c r="B9" s="4"/>
      <c r="C9" s="4"/>
    </row>
    <row r="10" spans="1:3" ht="12.75" customHeight="1">
      <c r="A10" s="4" t="s">
        <v>119</v>
      </c>
      <c r="B10" s="4"/>
      <c r="C10" s="4"/>
    </row>
    <row r="11" spans="1:3" ht="13.5">
      <c r="A11" s="3" t="s">
        <v>9</v>
      </c>
      <c r="B11" s="3"/>
      <c r="C11" s="3"/>
    </row>
    <row r="12" spans="1:3" ht="13.5">
      <c r="A12" s="5" t="s">
        <v>120</v>
      </c>
      <c r="B12" s="5"/>
      <c r="C12" s="5"/>
    </row>
    <row r="13" spans="1:3" ht="13.5">
      <c r="A13" s="5" t="s">
        <v>121</v>
      </c>
      <c r="B13" s="5"/>
      <c r="C13" s="5"/>
    </row>
    <row r="14" spans="1:3" ht="14.25">
      <c r="A14" s="6" t="s">
        <v>122</v>
      </c>
      <c r="B14" s="6"/>
      <c r="C14" s="4"/>
    </row>
    <row r="15" spans="1:3" ht="14.25">
      <c r="A15" s="6" t="s">
        <v>13</v>
      </c>
      <c r="B15" s="6"/>
      <c r="C15" s="4"/>
    </row>
    <row r="16" spans="1:3" ht="14.25">
      <c r="A16" s="7" t="s">
        <v>14</v>
      </c>
      <c r="B16" s="7" t="s">
        <v>15</v>
      </c>
      <c r="C16" s="8"/>
    </row>
    <row r="17" spans="1:3" ht="14.25">
      <c r="A17" s="9" t="s">
        <v>16</v>
      </c>
      <c r="B17" s="21">
        <f>B18+B19+B20+B21+B22+B23+B24+B25+B26+B27+B28+B29+B33</f>
        <v>399127.35000000003</v>
      </c>
      <c r="C17" s="5"/>
    </row>
    <row r="18" spans="1:3" ht="51" customHeight="1">
      <c r="A18" s="11" t="s">
        <v>17</v>
      </c>
      <c r="B18" s="44">
        <v>75486.18</v>
      </c>
      <c r="C18" s="3"/>
    </row>
    <row r="19" spans="1:3" ht="23.25" customHeight="1">
      <c r="A19" s="11" t="s">
        <v>18</v>
      </c>
      <c r="B19" s="45">
        <v>16291.03</v>
      </c>
      <c r="C19" s="3"/>
    </row>
    <row r="20" spans="1:3" ht="21.75">
      <c r="A20" s="13" t="s">
        <v>19</v>
      </c>
      <c r="B20" s="45">
        <v>26162.64</v>
      </c>
      <c r="C20" s="3"/>
    </row>
    <row r="21" spans="1:3" ht="32.25" customHeight="1">
      <c r="A21" s="11" t="s">
        <v>20</v>
      </c>
      <c r="B21" s="45">
        <v>32916.76</v>
      </c>
      <c r="C21" s="3"/>
    </row>
    <row r="22" spans="1:3" ht="13.5" customHeight="1">
      <c r="A22" s="11" t="s">
        <v>21</v>
      </c>
      <c r="B22" s="45">
        <v>318.5</v>
      </c>
      <c r="C22" s="3"/>
    </row>
    <row r="23" spans="1:3" ht="21.75">
      <c r="A23" s="11" t="s">
        <v>22</v>
      </c>
      <c r="B23" s="42">
        <v>9453.82</v>
      </c>
      <c r="C23" s="3"/>
    </row>
    <row r="24" spans="1:3" ht="31.5">
      <c r="A24" s="11" t="s">
        <v>23</v>
      </c>
      <c r="B24" s="45">
        <v>4755.64</v>
      </c>
      <c r="C24" s="3"/>
    </row>
    <row r="25" spans="1:3" ht="14.25">
      <c r="A25" s="11" t="s">
        <v>24</v>
      </c>
      <c r="B25" s="45">
        <v>2864.83</v>
      </c>
      <c r="C25" s="5"/>
    </row>
    <row r="26" spans="1:3" ht="71.25" customHeight="1">
      <c r="A26" s="11" t="s">
        <v>25</v>
      </c>
      <c r="B26" s="45">
        <f>43168.32+878.98+5730.22+173.63-12351.6</f>
        <v>37599.55</v>
      </c>
      <c r="C26" s="3"/>
    </row>
    <row r="27" spans="1:3" ht="31.5" customHeight="1">
      <c r="A27" s="11" t="s">
        <v>26</v>
      </c>
      <c r="B27" s="45">
        <v>16457.04</v>
      </c>
      <c r="C27" s="3"/>
    </row>
    <row r="28" spans="1:3" ht="50.25" customHeight="1">
      <c r="A28" s="11" t="s">
        <v>27</v>
      </c>
      <c r="B28" s="45">
        <f>60297.32+655.44+2061.81+2604.4+39243.84</f>
        <v>104862.81</v>
      </c>
      <c r="C28" s="3"/>
    </row>
    <row r="29" spans="1:3" ht="14.25">
      <c r="A29" s="24" t="s">
        <v>28</v>
      </c>
      <c r="B29" s="46">
        <f>B30+B31+B32</f>
        <v>21330.920000000002</v>
      </c>
      <c r="C29" s="3"/>
    </row>
    <row r="30" spans="1:3" ht="14.25">
      <c r="A30" s="17" t="s">
        <v>29</v>
      </c>
      <c r="B30" s="47">
        <v>1389.01</v>
      </c>
      <c r="C30" s="3"/>
    </row>
    <row r="31" spans="1:3" ht="14.25" customHeight="1">
      <c r="A31" s="15" t="s">
        <v>30</v>
      </c>
      <c r="B31" s="47">
        <v>12351.6</v>
      </c>
      <c r="C31" s="3"/>
    </row>
    <row r="32" spans="1:3" ht="14.25" customHeight="1">
      <c r="A32" s="17" t="s">
        <v>31</v>
      </c>
      <c r="B32" s="47">
        <v>7590.31</v>
      </c>
      <c r="C32" s="3"/>
    </row>
    <row r="33" spans="1:3" ht="14.25" customHeight="1">
      <c r="A33" s="27" t="s">
        <v>123</v>
      </c>
      <c r="B33" s="46">
        <v>50627.63</v>
      </c>
      <c r="C33" s="20"/>
    </row>
    <row r="34" ht="14.25"/>
    <row r="35" ht="14.25">
      <c r="A35" t="s">
        <v>33</v>
      </c>
    </row>
    <row r="36" ht="9.75" customHeight="1"/>
    <row r="37" ht="14.25">
      <c r="A37" t="s">
        <v>34</v>
      </c>
    </row>
  </sheetData>
  <sheetProtection selectLockedCells="1" selectUnlockedCells="1"/>
  <mergeCells count="1">
    <mergeCell ref="A1:C1"/>
  </mergeCells>
  <printOptions/>
  <pageMargins left="0.39375" right="0" top="0.2652777777777778" bottom="0.2652777777777778" header="0" footer="0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36"/>
  <sheetViews>
    <sheetView zoomScale="71" zoomScaleNormal="71" workbookViewId="0" topLeftCell="A1">
      <selection activeCell="A28" sqref="A28"/>
    </sheetView>
  </sheetViews>
  <sheetFormatPr defaultColWidth="11.421875" defaultRowHeight="12.75"/>
  <cols>
    <col min="1" max="1" width="87.7109375" style="0" customWidth="1"/>
    <col min="2" max="2" width="17.8515625" style="0" customWidth="1"/>
    <col min="3" max="3" width="5.140625" style="0" customWidth="1"/>
    <col min="4" max="16384" width="11.57421875" style="0" customWidth="1"/>
  </cols>
  <sheetData>
    <row r="1" spans="1:3" ht="58.5" customHeight="1">
      <c r="A1" s="48" t="s">
        <v>124</v>
      </c>
      <c r="B1" s="48"/>
      <c r="C1" s="48"/>
    </row>
    <row r="2" spans="1:3" ht="7.5" customHeight="1">
      <c r="A2" s="49"/>
      <c r="B2" s="49"/>
      <c r="C2" s="49"/>
    </row>
    <row r="3" spans="1:3" ht="14.25">
      <c r="A3" s="50" t="s">
        <v>1</v>
      </c>
      <c r="B3" s="50"/>
      <c r="C3" s="50"/>
    </row>
    <row r="4" spans="1:3" ht="14.25">
      <c r="A4" s="50" t="s">
        <v>125</v>
      </c>
      <c r="B4" s="50"/>
      <c r="C4" s="50"/>
    </row>
    <row r="5" spans="1:3" ht="14.25">
      <c r="A5" s="50" t="s">
        <v>4</v>
      </c>
      <c r="B5" s="50"/>
      <c r="C5" s="50"/>
    </row>
    <row r="6" spans="1:3" ht="14.25">
      <c r="A6" s="50" t="s">
        <v>5</v>
      </c>
      <c r="B6" s="50"/>
      <c r="C6" s="50"/>
    </row>
    <row r="7" spans="1:3" ht="12" customHeight="1">
      <c r="A7" s="50" t="s">
        <v>6</v>
      </c>
      <c r="B7" s="50"/>
      <c r="C7" s="50"/>
    </row>
    <row r="8" spans="1:3" ht="24.75">
      <c r="A8" s="51" t="s">
        <v>126</v>
      </c>
      <c r="B8" s="51"/>
      <c r="C8" s="51"/>
    </row>
    <row r="9" spans="1:3" ht="13.5" customHeight="1">
      <c r="A9" s="51" t="s">
        <v>127</v>
      </c>
      <c r="B9" s="51"/>
      <c r="C9" s="51"/>
    </row>
    <row r="10" spans="1:3" ht="14.25">
      <c r="A10" s="50" t="s">
        <v>9</v>
      </c>
      <c r="B10" s="50"/>
      <c r="C10" s="50"/>
    </row>
    <row r="11" spans="1:3" ht="14.25">
      <c r="A11" s="49" t="s">
        <v>128</v>
      </c>
      <c r="B11" s="49"/>
      <c r="C11" s="49"/>
    </row>
    <row r="12" spans="1:3" ht="14.25">
      <c r="A12" s="49" t="s">
        <v>129</v>
      </c>
      <c r="B12" s="49"/>
      <c r="C12" s="49"/>
    </row>
    <row r="13" spans="1:3" ht="14.25">
      <c r="A13" s="52" t="s">
        <v>130</v>
      </c>
      <c r="B13" s="52"/>
      <c r="C13" s="51"/>
    </row>
    <row r="14" spans="1:3" ht="14.25">
      <c r="A14" s="52" t="s">
        <v>13</v>
      </c>
      <c r="B14" s="52"/>
      <c r="C14" s="51"/>
    </row>
    <row r="15" spans="1:3" ht="14.25">
      <c r="A15" s="21" t="s">
        <v>14</v>
      </c>
      <c r="B15" s="21" t="s">
        <v>15</v>
      </c>
      <c r="C15" s="53"/>
    </row>
    <row r="16" spans="1:3" ht="16.5">
      <c r="A16" s="54" t="s">
        <v>16</v>
      </c>
      <c r="B16" s="10">
        <f>B17+B18+B19+B20+B21+B22+B23+B24+B25+B26+B27+B28+B32</f>
        <v>400329.46</v>
      </c>
      <c r="C16" s="49"/>
    </row>
    <row r="17" spans="1:3" ht="49.5" customHeight="1">
      <c r="A17" s="55" t="s">
        <v>17</v>
      </c>
      <c r="B17" s="56">
        <v>85790.08</v>
      </c>
      <c r="C17" s="50"/>
    </row>
    <row r="18" spans="1:3" ht="24" customHeight="1">
      <c r="A18" s="55" t="s">
        <v>18</v>
      </c>
      <c r="B18" s="56">
        <v>18514.77</v>
      </c>
      <c r="C18" s="50"/>
    </row>
    <row r="19" spans="1:3" ht="24.75">
      <c r="A19" s="57" t="s">
        <v>19</v>
      </c>
      <c r="B19" s="56">
        <v>29733.84</v>
      </c>
      <c r="C19" s="50"/>
    </row>
    <row r="20" spans="1:3" ht="30" customHeight="1">
      <c r="A20" s="55" t="s">
        <v>20</v>
      </c>
      <c r="B20" s="56">
        <v>36364.65</v>
      </c>
      <c r="C20" s="50"/>
    </row>
    <row r="21" spans="1:3" ht="15" customHeight="1">
      <c r="A21" s="55" t="s">
        <v>21</v>
      </c>
      <c r="B21" s="56">
        <v>361.97</v>
      </c>
      <c r="C21" s="50"/>
    </row>
    <row r="22" spans="1:3" ht="24.75">
      <c r="A22" s="55" t="s">
        <v>22</v>
      </c>
      <c r="B22" s="56">
        <v>9657.04</v>
      </c>
      <c r="C22" s="50"/>
    </row>
    <row r="23" spans="1:3" ht="36">
      <c r="A23" s="55" t="s">
        <v>23</v>
      </c>
      <c r="B23" s="56">
        <v>5404.77</v>
      </c>
      <c r="C23" s="50"/>
    </row>
    <row r="24" spans="1:3" ht="24.75">
      <c r="A24" s="55" t="s">
        <v>24</v>
      </c>
      <c r="B24" s="56">
        <v>3255.88</v>
      </c>
      <c r="C24" s="49"/>
    </row>
    <row r="25" spans="1:3" ht="71.25" customHeight="1">
      <c r="A25" s="55" t="s">
        <v>25</v>
      </c>
      <c r="B25" s="56">
        <f>998.96+9147.99+49060.8+197.33-14037.6</f>
        <v>45367.48</v>
      </c>
      <c r="C25" s="50"/>
    </row>
    <row r="26" spans="1:3" ht="36">
      <c r="A26" s="55" t="s">
        <v>26</v>
      </c>
      <c r="B26" s="56">
        <v>18703.44</v>
      </c>
      <c r="C26" s="50"/>
    </row>
    <row r="27" spans="1:3" ht="60" customHeight="1">
      <c r="A27" s="55" t="s">
        <v>27</v>
      </c>
      <c r="B27" s="56">
        <f>2959.89+2343.24+44600.64+68527.94+744.9</f>
        <v>119176.60999999999</v>
      </c>
      <c r="C27" s="50"/>
    </row>
    <row r="28" spans="1:3" ht="16.5">
      <c r="A28" s="58" t="s">
        <v>28</v>
      </c>
      <c r="B28" s="59">
        <f>B29+B30+B31</f>
        <v>24242.6</v>
      </c>
      <c r="C28" s="50"/>
    </row>
    <row r="29" spans="1:3" ht="14.25">
      <c r="A29" s="60" t="s">
        <v>29</v>
      </c>
      <c r="B29" s="56">
        <v>1578.61</v>
      </c>
      <c r="C29" s="50"/>
    </row>
    <row r="30" spans="1:3" ht="14.25">
      <c r="A30" s="55" t="s">
        <v>30</v>
      </c>
      <c r="B30" s="56">
        <v>14037.6</v>
      </c>
      <c r="C30" s="50"/>
    </row>
    <row r="31" spans="1:3" ht="14.25">
      <c r="A31" s="60" t="s">
        <v>31</v>
      </c>
      <c r="B31" s="56">
        <v>8626.39</v>
      </c>
      <c r="C31" s="50"/>
    </row>
    <row r="32" spans="1:3" ht="24.75">
      <c r="A32" s="61" t="s">
        <v>123</v>
      </c>
      <c r="B32" s="62">
        <v>3756.33</v>
      </c>
      <c r="C32" s="50"/>
    </row>
    <row r="33" spans="1:3" ht="14.25">
      <c r="A33" s="63"/>
      <c r="B33" s="63"/>
      <c r="C33" s="50"/>
    </row>
    <row r="34" spans="1:3" ht="12.75" customHeight="1">
      <c r="A34" s="63" t="s">
        <v>57</v>
      </c>
      <c r="B34" s="63"/>
      <c r="C34" s="50"/>
    </row>
    <row r="35" spans="1:3" ht="14.25">
      <c r="A35" s="63"/>
      <c r="B35" s="63"/>
      <c r="C35" s="63"/>
    </row>
    <row r="36" spans="1:3" ht="14.25">
      <c r="A36" s="63" t="s">
        <v>34</v>
      </c>
      <c r="B36" s="63"/>
      <c r="C36" s="63"/>
    </row>
  </sheetData>
  <sheetProtection selectLockedCells="1" selectUnlockedCells="1"/>
  <mergeCells count="1">
    <mergeCell ref="A1:C1"/>
  </mergeCells>
  <printOptions/>
  <pageMargins left="0.39375" right="0" top="0.2652777777777778" bottom="0.2652777777777778" header="0" footer="0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0">
      <selection activeCell="A28" sqref="A28"/>
    </sheetView>
  </sheetViews>
  <sheetFormatPr defaultColWidth="11.421875" defaultRowHeight="12.75"/>
  <cols>
    <col min="1" max="1" width="85.28125" style="0" customWidth="1"/>
    <col min="2" max="2" width="11.57421875" style="0" customWidth="1"/>
    <col min="3" max="3" width="5.8515625" style="0" customWidth="1"/>
    <col min="4" max="16384" width="11.57421875" style="0" customWidth="1"/>
  </cols>
  <sheetData>
    <row r="1" spans="1:3" ht="58.5" customHeight="1">
      <c r="A1" s="1" t="s">
        <v>131</v>
      </c>
      <c r="B1" s="1"/>
      <c r="C1" s="1"/>
    </row>
    <row r="2" spans="1:3" ht="14.25">
      <c r="A2" s="3" t="s">
        <v>1</v>
      </c>
      <c r="B2" s="2"/>
      <c r="C2" s="2"/>
    </row>
    <row r="3" spans="1:3" ht="14.25">
      <c r="A3" s="3" t="s">
        <v>132</v>
      </c>
      <c r="B3" s="3"/>
      <c r="C3" s="3"/>
    </row>
    <row r="4" spans="1:3" ht="14.25">
      <c r="A4" s="3" t="s">
        <v>133</v>
      </c>
      <c r="B4" s="3"/>
      <c r="C4" s="3"/>
    </row>
    <row r="5" spans="1:3" ht="14.25">
      <c r="A5" s="3" t="s">
        <v>134</v>
      </c>
      <c r="B5" s="3"/>
      <c r="C5" s="3"/>
    </row>
    <row r="6" spans="1:3" ht="14.25">
      <c r="A6" s="3" t="s">
        <v>135</v>
      </c>
      <c r="B6" s="3"/>
      <c r="C6" s="3"/>
    </row>
    <row r="7" spans="1:3" ht="15" customHeight="1">
      <c r="A7" s="3" t="s">
        <v>6</v>
      </c>
      <c r="B7" s="3"/>
      <c r="C7" s="3"/>
    </row>
    <row r="8" spans="1:3" ht="24.75" customHeight="1">
      <c r="A8" s="4" t="s">
        <v>136</v>
      </c>
      <c r="B8" s="3"/>
      <c r="C8" s="3"/>
    </row>
    <row r="9" spans="1:3" ht="14.25">
      <c r="A9" s="4" t="s">
        <v>137</v>
      </c>
      <c r="B9" s="4"/>
      <c r="C9" s="4"/>
    </row>
    <row r="10" spans="1:3" ht="13.5" customHeight="1">
      <c r="A10" s="3" t="s">
        <v>9</v>
      </c>
      <c r="B10" s="4"/>
      <c r="C10" s="4"/>
    </row>
    <row r="11" spans="1:3" ht="14.25">
      <c r="A11" s="5" t="s">
        <v>138</v>
      </c>
      <c r="B11" s="3"/>
      <c r="C11" s="3"/>
    </row>
    <row r="12" spans="1:3" ht="14.25">
      <c r="A12" s="5" t="s">
        <v>139</v>
      </c>
      <c r="B12" s="5"/>
      <c r="C12" s="5"/>
    </row>
    <row r="13" spans="1:3" ht="14.25">
      <c r="A13" s="6" t="s">
        <v>140</v>
      </c>
      <c r="B13" s="5"/>
      <c r="C13" s="5"/>
    </row>
    <row r="14" spans="1:3" ht="14.25">
      <c r="A14" s="6" t="s">
        <v>13</v>
      </c>
      <c r="B14" s="6"/>
      <c r="C14" s="4"/>
    </row>
    <row r="15" spans="1:3" ht="14.25">
      <c r="A15" s="7" t="s">
        <v>14</v>
      </c>
      <c r="B15" s="7" t="s">
        <v>15</v>
      </c>
      <c r="C15" s="4"/>
    </row>
    <row r="16" spans="1:3" ht="14.25">
      <c r="A16" s="9" t="s">
        <v>16</v>
      </c>
      <c r="B16" s="7">
        <f>B17+B18+B19+B20+B21+B22+B23+B24+B25+B26+B27+B34</f>
        <v>190514.41999999998</v>
      </c>
      <c r="C16" s="8"/>
    </row>
    <row r="17" spans="1:3" ht="51">
      <c r="A17" s="11" t="s">
        <v>17</v>
      </c>
      <c r="B17" s="28">
        <v>42902.37</v>
      </c>
      <c r="C17" s="5"/>
    </row>
    <row r="18" spans="1:3" ht="50.25" customHeight="1">
      <c r="A18" s="11" t="s">
        <v>18</v>
      </c>
      <c r="B18" s="28">
        <v>9258.97</v>
      </c>
      <c r="C18" s="3"/>
    </row>
    <row r="19" spans="1:3" ht="21.75">
      <c r="A19" s="13" t="s">
        <v>141</v>
      </c>
      <c r="B19" s="28">
        <v>14869.44</v>
      </c>
      <c r="C19" s="3"/>
    </row>
    <row r="20" spans="1:3" ht="31.5">
      <c r="A20" s="11" t="s">
        <v>20</v>
      </c>
      <c r="B20" s="28">
        <v>19321.87</v>
      </c>
      <c r="C20" s="3"/>
    </row>
    <row r="21" spans="1:3" ht="30.75" customHeight="1">
      <c r="A21" s="11" t="s">
        <v>21</v>
      </c>
      <c r="B21" s="28">
        <v>181.02</v>
      </c>
      <c r="C21" s="3"/>
    </row>
    <row r="22" spans="1:3" ht="16.5" customHeight="1">
      <c r="A22" s="11" t="s">
        <v>22</v>
      </c>
      <c r="B22" s="32">
        <v>4764.04</v>
      </c>
      <c r="C22" s="3"/>
    </row>
    <row r="23" spans="1:3" ht="21.75">
      <c r="A23" s="11" t="s">
        <v>23</v>
      </c>
      <c r="B23" s="28">
        <v>2702.84</v>
      </c>
      <c r="C23" s="3"/>
    </row>
    <row r="24" spans="1:3" ht="14.25">
      <c r="A24" s="11" t="s">
        <v>24</v>
      </c>
      <c r="B24" s="28">
        <v>1628.22</v>
      </c>
      <c r="C24" s="3"/>
    </row>
    <row r="25" spans="1:3" ht="70.5">
      <c r="A25" s="11" t="s">
        <v>25</v>
      </c>
      <c r="B25" s="28">
        <f>24534.6+499.57+74.01+98.68</f>
        <v>25206.859999999997</v>
      </c>
      <c r="C25" s="5"/>
    </row>
    <row r="26" spans="1:3" ht="70.5" customHeight="1">
      <c r="A26" s="11" t="s">
        <v>26</v>
      </c>
      <c r="B26" s="32">
        <v>9353.4</v>
      </c>
      <c r="C26" s="3"/>
    </row>
    <row r="27" spans="1:3" ht="64.5" customHeight="1">
      <c r="A27" s="11" t="s">
        <v>27</v>
      </c>
      <c r="B27" s="28">
        <f>1480.2+372.51+34269.84+22304.16</f>
        <v>58426.70999999999</v>
      </c>
      <c r="C27" s="3"/>
    </row>
    <row r="28" spans="1:3" ht="51" customHeight="1">
      <c r="A28" s="29" t="s">
        <v>28</v>
      </c>
      <c r="B28" s="30">
        <f>B29+B30+B31+B32+B33</f>
        <v>23818.27</v>
      </c>
      <c r="C28" s="3"/>
    </row>
    <row r="29" spans="1:3" ht="15" customHeight="1">
      <c r="A29" s="11" t="s">
        <v>30</v>
      </c>
      <c r="B29" s="64">
        <v>7045</v>
      </c>
      <c r="C29" s="3"/>
    </row>
    <row r="30" spans="1:3" ht="15" customHeight="1">
      <c r="A30" s="11" t="s">
        <v>142</v>
      </c>
      <c r="B30" s="64">
        <v>1638</v>
      </c>
      <c r="C30" s="3"/>
    </row>
    <row r="31" spans="1:3" ht="15" customHeight="1">
      <c r="A31" s="11" t="s">
        <v>83</v>
      </c>
      <c r="B31" s="64">
        <v>7500</v>
      </c>
      <c r="C31" s="3"/>
    </row>
    <row r="32" spans="1:3" ht="15" customHeight="1">
      <c r="A32" s="26" t="s">
        <v>31</v>
      </c>
      <c r="B32" s="65">
        <v>5674</v>
      </c>
      <c r="C32" s="3"/>
    </row>
    <row r="33" spans="1:3" ht="15" customHeight="1">
      <c r="A33" s="26" t="s">
        <v>29</v>
      </c>
      <c r="B33" s="65">
        <f>789.44+1171.83</f>
        <v>1961.27</v>
      </c>
      <c r="C33" s="3"/>
    </row>
    <row r="34" spans="1:6" ht="14.25">
      <c r="A34" s="66" t="s">
        <v>54</v>
      </c>
      <c r="B34" s="67">
        <f>B35</f>
        <v>1898.68</v>
      </c>
      <c r="C34" s="3"/>
      <c r="F34" s="39"/>
    </row>
    <row r="35" spans="1:6" ht="14.25">
      <c r="A35" s="26" t="s">
        <v>143</v>
      </c>
      <c r="B35" s="68">
        <v>1898.68</v>
      </c>
      <c r="C35" s="3"/>
      <c r="F35" s="39"/>
    </row>
    <row r="36" spans="1:6" ht="15.75" customHeight="1">
      <c r="A36" t="s">
        <v>144</v>
      </c>
      <c r="C36" s="3"/>
      <c r="F36" s="40"/>
    </row>
    <row r="37" ht="14.25">
      <c r="A37" t="s">
        <v>34</v>
      </c>
    </row>
    <row r="39" ht="8.25" customHeight="1"/>
  </sheetData>
  <sheetProtection selectLockedCells="1" selectUnlockedCells="1"/>
  <mergeCells count="1">
    <mergeCell ref="A1:C1"/>
  </mergeCells>
  <printOptions/>
  <pageMargins left="0.39375" right="0" top="0.2652777777777778" bottom="0.2652777777777778" header="0" footer="0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B17" sqref="B17"/>
    </sheetView>
  </sheetViews>
  <sheetFormatPr defaultColWidth="11.421875" defaultRowHeight="12.75"/>
  <cols>
    <col min="1" max="1" width="79.57421875" style="0" customWidth="1"/>
    <col min="2" max="2" width="11.57421875" style="0" customWidth="1"/>
    <col min="3" max="3" width="5.57421875" style="0" customWidth="1"/>
    <col min="4" max="16384" width="11.57421875" style="0" customWidth="1"/>
  </cols>
  <sheetData>
    <row r="1" spans="1:3" ht="58.5" customHeight="1">
      <c r="A1" s="1" t="s">
        <v>145</v>
      </c>
      <c r="B1" s="1"/>
      <c r="C1" s="1"/>
    </row>
    <row r="2" spans="1:3" ht="11.25" customHeight="1">
      <c r="A2" s="2"/>
      <c r="B2" s="2"/>
      <c r="C2" s="2"/>
    </row>
    <row r="3" spans="1:3" ht="13.5">
      <c r="A3" s="3" t="s">
        <v>1</v>
      </c>
      <c r="B3" s="3"/>
      <c r="C3" s="3"/>
    </row>
    <row r="4" spans="1:3" ht="14.25">
      <c r="A4" s="3" t="s">
        <v>146</v>
      </c>
      <c r="B4" s="3"/>
      <c r="C4" s="3"/>
    </row>
    <row r="5" spans="1:3" ht="13.5">
      <c r="A5" s="3" t="s">
        <v>4</v>
      </c>
      <c r="B5" s="3"/>
      <c r="C5" s="3"/>
    </row>
    <row r="6" spans="1:3" ht="13.5">
      <c r="A6" s="3" t="s">
        <v>5</v>
      </c>
      <c r="B6" s="3"/>
      <c r="C6" s="3"/>
    </row>
    <row r="7" spans="1:3" ht="15" customHeight="1">
      <c r="A7" s="3" t="s">
        <v>6</v>
      </c>
      <c r="B7" s="3"/>
      <c r="C7" s="3"/>
    </row>
    <row r="8" spans="1:3" ht="23.25">
      <c r="A8" s="4" t="s">
        <v>147</v>
      </c>
      <c r="B8" s="4"/>
      <c r="C8" s="4"/>
    </row>
    <row r="9" spans="1:3" ht="14.25" customHeight="1">
      <c r="A9" s="4" t="s">
        <v>148</v>
      </c>
      <c r="B9" s="4"/>
      <c r="C9" s="4"/>
    </row>
    <row r="10" spans="1:3" ht="13.5">
      <c r="A10" s="3" t="s">
        <v>9</v>
      </c>
      <c r="B10" s="3"/>
      <c r="C10" s="3"/>
    </row>
    <row r="11" spans="1:3" ht="13.5">
      <c r="A11" s="5" t="s">
        <v>149</v>
      </c>
      <c r="B11" s="5"/>
      <c r="C11" s="5"/>
    </row>
    <row r="12" spans="1:3" ht="13.5">
      <c r="A12" s="5" t="s">
        <v>150</v>
      </c>
      <c r="B12" s="5"/>
      <c r="C12" s="5"/>
    </row>
    <row r="13" spans="1:3" ht="14.25">
      <c r="A13" s="6" t="s">
        <v>151</v>
      </c>
      <c r="B13" s="6"/>
      <c r="C13" s="4"/>
    </row>
    <row r="14" spans="1:3" ht="14.25">
      <c r="A14" s="6" t="s">
        <v>13</v>
      </c>
      <c r="B14" s="6"/>
      <c r="C14" s="4"/>
    </row>
    <row r="15" spans="1:3" ht="14.25">
      <c r="A15" s="7" t="s">
        <v>14</v>
      </c>
      <c r="B15" s="7" t="s">
        <v>15</v>
      </c>
      <c r="C15" s="8"/>
    </row>
    <row r="16" spans="1:3" ht="14.25">
      <c r="A16" s="9" t="s">
        <v>16</v>
      </c>
      <c r="B16" s="21">
        <f>B17+B18+B19+B20+B21+B22+B23+B24+B25+B26+B27+B28+B33</f>
        <v>376701.21</v>
      </c>
      <c r="C16" s="5"/>
    </row>
    <row r="17" spans="1:3" ht="51.75" customHeight="1">
      <c r="A17" s="11" t="s">
        <v>17</v>
      </c>
      <c r="B17" s="44">
        <v>80817.8</v>
      </c>
      <c r="C17" s="3"/>
    </row>
    <row r="18" spans="1:3" ht="21.75" customHeight="1">
      <c r="A18" s="11" t="s">
        <v>18</v>
      </c>
      <c r="B18" s="69">
        <v>17441.68</v>
      </c>
      <c r="C18" s="3"/>
    </row>
    <row r="19" spans="1:3" ht="21.75">
      <c r="A19" s="13" t="s">
        <v>19</v>
      </c>
      <c r="B19" s="69">
        <v>28010.52</v>
      </c>
      <c r="C19" s="3"/>
    </row>
    <row r="20" spans="1:3" ht="31.5" customHeight="1">
      <c r="A20" s="11" t="s">
        <v>20</v>
      </c>
      <c r="B20" s="69">
        <v>35107.15</v>
      </c>
      <c r="C20" s="3"/>
    </row>
    <row r="21" spans="1:3" ht="13.5" customHeight="1">
      <c r="A21" s="11" t="s">
        <v>21</v>
      </c>
      <c r="B21" s="70">
        <v>340.99</v>
      </c>
      <c r="C21" s="3"/>
    </row>
    <row r="22" spans="1:3" ht="21.75">
      <c r="A22" s="11" t="s">
        <v>22</v>
      </c>
      <c r="B22" s="69">
        <v>9584.74</v>
      </c>
      <c r="C22" s="3"/>
    </row>
    <row r="23" spans="1:3" ht="31.5">
      <c r="A23" s="11" t="s">
        <v>23</v>
      </c>
      <c r="B23" s="69">
        <v>5091.51</v>
      </c>
      <c r="C23" s="3"/>
    </row>
    <row r="24" spans="1:3" ht="14.25">
      <c r="A24" s="11" t="s">
        <v>24</v>
      </c>
      <c r="B24" s="69">
        <v>3067.18</v>
      </c>
      <c r="C24" s="5"/>
    </row>
    <row r="25" spans="1:3" ht="70.5" customHeight="1">
      <c r="A25" s="11" t="s">
        <v>25</v>
      </c>
      <c r="B25" s="69">
        <f>46217.28+185.89+941.07+2706.42-13224</f>
        <v>36826.659999999996</v>
      </c>
      <c r="C25" s="3"/>
    </row>
    <row r="26" spans="1:3" ht="31.5" customHeight="1">
      <c r="A26" s="11" t="s">
        <v>26</v>
      </c>
      <c r="B26" s="69">
        <v>17619.48</v>
      </c>
      <c r="C26" s="3"/>
    </row>
    <row r="27" spans="1:3" ht="61.5" customHeight="1">
      <c r="A27" s="11" t="s">
        <v>27</v>
      </c>
      <c r="B27" s="69">
        <f>42015.72+64556.22+701.73+2207.44+2788.34</f>
        <v>112269.45</v>
      </c>
      <c r="C27" s="3"/>
    </row>
    <row r="28" spans="1:3" ht="12.75" customHeight="1">
      <c r="A28" s="29" t="s">
        <v>28</v>
      </c>
      <c r="B28" s="71">
        <f>B29+B30+B31+B32</f>
        <v>30338.16</v>
      </c>
      <c r="C28" s="3"/>
    </row>
    <row r="29" spans="1:3" ht="12.75" customHeight="1">
      <c r="A29" s="11" t="s">
        <v>30</v>
      </c>
      <c r="B29" s="69">
        <v>13224</v>
      </c>
      <c r="C29" s="3"/>
    </row>
    <row r="30" spans="1:3" ht="12.75" customHeight="1">
      <c r="A30" s="11" t="s">
        <v>83</v>
      </c>
      <c r="B30" s="69">
        <v>7500</v>
      </c>
      <c r="C30" s="3"/>
    </row>
    <row r="31" spans="1:3" ht="12.75" customHeight="1">
      <c r="A31" s="26" t="s">
        <v>31</v>
      </c>
      <c r="B31" s="69">
        <v>8127.04</v>
      </c>
      <c r="C31" s="3"/>
    </row>
    <row r="32" spans="1:3" ht="12.75" customHeight="1">
      <c r="A32" s="26" t="s">
        <v>29</v>
      </c>
      <c r="B32" s="69">
        <v>1487.12</v>
      </c>
      <c r="C32" s="3"/>
    </row>
    <row r="33" spans="1:3" ht="12.75" customHeight="1">
      <c r="A33" s="66" t="s">
        <v>54</v>
      </c>
      <c r="B33" s="72">
        <v>185.89</v>
      </c>
      <c r="C33" s="3"/>
    </row>
    <row r="34" spans="1:3" ht="14.25">
      <c r="A34" s="26" t="s">
        <v>55</v>
      </c>
      <c r="B34" s="47">
        <v>185.89</v>
      </c>
      <c r="C34" s="3"/>
    </row>
    <row r="35" spans="1:3" ht="12" customHeight="1">
      <c r="A35" t="s">
        <v>57</v>
      </c>
      <c r="C35" s="3"/>
    </row>
    <row r="37" ht="14.25">
      <c r="A37" t="s">
        <v>34</v>
      </c>
    </row>
  </sheetData>
  <sheetProtection selectLockedCells="1" selectUnlockedCells="1"/>
  <mergeCells count="1">
    <mergeCell ref="A1:C1"/>
  </mergeCells>
  <printOptions/>
  <pageMargins left="0.39375" right="0" top="0.2652777777777778" bottom="0.2652777777777778" header="0" footer="0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0">
      <selection activeCell="A39" sqref="A39"/>
    </sheetView>
  </sheetViews>
  <sheetFormatPr defaultColWidth="11.421875" defaultRowHeight="12.75"/>
  <cols>
    <col min="1" max="1" width="81.140625" style="0" customWidth="1"/>
    <col min="2" max="2" width="11.57421875" style="0" customWidth="1"/>
    <col min="3" max="3" width="5.28125" style="0" customWidth="1"/>
    <col min="4" max="16384" width="11.57421875" style="0" customWidth="1"/>
  </cols>
  <sheetData>
    <row r="1" spans="1:3" ht="58.5" customHeight="1">
      <c r="A1" s="1" t="s">
        <v>152</v>
      </c>
      <c r="B1" s="1"/>
      <c r="C1" s="1"/>
    </row>
    <row r="2" spans="1:3" ht="8.25" customHeight="1">
      <c r="A2" s="2"/>
      <c r="B2" s="2"/>
      <c r="C2" s="2"/>
    </row>
    <row r="3" spans="1:3" ht="13.5">
      <c r="A3" s="3" t="s">
        <v>1</v>
      </c>
      <c r="B3" s="3"/>
      <c r="C3" s="3"/>
    </row>
    <row r="4" spans="1:3" ht="14.25">
      <c r="A4" s="3" t="s">
        <v>153</v>
      </c>
      <c r="B4" s="3"/>
      <c r="C4" s="3"/>
    </row>
    <row r="5" spans="1:3" ht="13.5">
      <c r="A5" s="3" t="s">
        <v>4</v>
      </c>
      <c r="B5" s="3"/>
      <c r="C5" s="3"/>
    </row>
    <row r="6" spans="1:3" ht="13.5">
      <c r="A6" s="3" t="s">
        <v>5</v>
      </c>
      <c r="B6" s="3"/>
      <c r="C6" s="3"/>
    </row>
    <row r="7" spans="1:3" ht="15" customHeight="1">
      <c r="A7" s="3" t="s">
        <v>6</v>
      </c>
      <c r="B7" s="3"/>
      <c r="C7" s="3"/>
    </row>
    <row r="8" spans="1:3" ht="23.25">
      <c r="A8" s="4" t="s">
        <v>154</v>
      </c>
      <c r="B8" s="4"/>
      <c r="C8" s="4"/>
    </row>
    <row r="9" spans="1:3" ht="15" customHeight="1">
      <c r="A9" s="4" t="s">
        <v>155</v>
      </c>
      <c r="B9" s="4"/>
      <c r="C9" s="4"/>
    </row>
    <row r="10" spans="1:3" ht="13.5">
      <c r="A10" s="3" t="s">
        <v>9</v>
      </c>
      <c r="B10" s="3"/>
      <c r="C10" s="3"/>
    </row>
    <row r="11" spans="1:3" ht="13.5">
      <c r="A11" s="5" t="s">
        <v>156</v>
      </c>
      <c r="B11" s="5"/>
      <c r="C11" s="5"/>
    </row>
    <row r="12" spans="1:3" ht="13.5">
      <c r="A12" s="5" t="s">
        <v>157</v>
      </c>
      <c r="B12" s="5"/>
      <c r="C12" s="5"/>
    </row>
    <row r="13" spans="1:3" ht="14.25">
      <c r="A13" s="6" t="s">
        <v>158</v>
      </c>
      <c r="B13" s="6"/>
      <c r="C13" s="4"/>
    </row>
    <row r="14" spans="1:3" ht="14.25">
      <c r="A14" s="6" t="s">
        <v>13</v>
      </c>
      <c r="B14" s="6"/>
      <c r="C14" s="4"/>
    </row>
    <row r="15" spans="1:3" ht="14.25">
      <c r="A15" s="7" t="s">
        <v>14</v>
      </c>
      <c r="B15" s="7" t="s">
        <v>15</v>
      </c>
      <c r="C15" s="8"/>
    </row>
    <row r="16" spans="1:3" ht="14.25">
      <c r="A16" s="9" t="s">
        <v>16</v>
      </c>
      <c r="B16" s="21">
        <f>B17+B18+B19+B20+B21+B22+B23+B24+B25+B26+B27+B28+B33</f>
        <v>450588.89</v>
      </c>
      <c r="C16" s="5"/>
    </row>
    <row r="17" spans="1:3" ht="51.75" customHeight="1">
      <c r="A17" s="11" t="s">
        <v>17</v>
      </c>
      <c r="B17" s="56">
        <v>84822.03</v>
      </c>
      <c r="C17" s="3"/>
    </row>
    <row r="18" spans="1:3" ht="23.25" customHeight="1">
      <c r="A18" s="11" t="s">
        <v>18</v>
      </c>
      <c r="B18" s="73">
        <v>18305.85</v>
      </c>
      <c r="C18" s="3"/>
    </row>
    <row r="19" spans="1:3" ht="21.75">
      <c r="A19" s="13" t="s">
        <v>19</v>
      </c>
      <c r="B19" s="73">
        <v>29398.32</v>
      </c>
      <c r="C19" s="3"/>
    </row>
    <row r="20" spans="1:3" ht="30" customHeight="1">
      <c r="A20" s="11" t="s">
        <v>20</v>
      </c>
      <c r="B20" s="73">
        <v>36643.13</v>
      </c>
      <c r="C20" s="3"/>
    </row>
    <row r="21" spans="1:3" ht="14.25" customHeight="1">
      <c r="A21" s="11" t="s">
        <v>21</v>
      </c>
      <c r="B21" s="74">
        <v>357.89</v>
      </c>
      <c r="C21" s="3"/>
    </row>
    <row r="22" spans="1:3" ht="21.75">
      <c r="A22" s="11" t="s">
        <v>22</v>
      </c>
      <c r="B22" s="73">
        <v>9545.66</v>
      </c>
      <c r="C22" s="3"/>
    </row>
    <row r="23" spans="1:3" ht="31.5">
      <c r="A23" s="11" t="s">
        <v>23</v>
      </c>
      <c r="B23" s="73">
        <v>5343.8</v>
      </c>
      <c r="C23" s="3"/>
    </row>
    <row r="24" spans="1:3" ht="14.25">
      <c r="A24" s="11" t="s">
        <v>24</v>
      </c>
      <c r="B24" s="73">
        <v>3219.14</v>
      </c>
      <c r="C24" s="5"/>
    </row>
    <row r="25" spans="1:3" ht="72.75" customHeight="1">
      <c r="A25" s="11" t="s">
        <v>25</v>
      </c>
      <c r="B25" s="73">
        <f>195.1+49878.32+987.69+9396.32-13872</f>
        <v>46585.43</v>
      </c>
      <c r="C25" s="3"/>
    </row>
    <row r="26" spans="1:3" ht="33" customHeight="1">
      <c r="A26" s="11" t="s">
        <v>26</v>
      </c>
      <c r="B26" s="73">
        <v>18492.48</v>
      </c>
      <c r="C26" s="3"/>
    </row>
    <row r="27" spans="1:3" ht="61.5" customHeight="1">
      <c r="A27" s="11" t="s">
        <v>27</v>
      </c>
      <c r="B27" s="73">
        <f>67754.66+736.5+2316.8+2926.49+44097.36</f>
        <v>117831.81000000001</v>
      </c>
      <c r="C27" s="3"/>
    </row>
    <row r="28" spans="1:3" ht="14.25">
      <c r="A28" s="58" t="s">
        <v>28</v>
      </c>
      <c r="B28" s="75">
        <f>B29+B30+B31+B32</f>
        <v>31461.85</v>
      </c>
      <c r="C28" s="3"/>
    </row>
    <row r="29" spans="1:3" ht="14.25">
      <c r="A29" s="11" t="s">
        <v>30</v>
      </c>
      <c r="B29" s="73">
        <v>13872</v>
      </c>
      <c r="C29" s="3"/>
    </row>
    <row r="30" spans="1:3" ht="14.25">
      <c r="A30" s="11" t="s">
        <v>83</v>
      </c>
      <c r="B30" s="73">
        <v>7500</v>
      </c>
      <c r="C30" s="3"/>
    </row>
    <row r="31" spans="1:3" ht="14.25">
      <c r="A31" s="26" t="s">
        <v>31</v>
      </c>
      <c r="B31" s="73">
        <v>8529.05</v>
      </c>
      <c r="C31" s="3"/>
    </row>
    <row r="32" spans="1:3" ht="13.5" customHeight="1">
      <c r="A32" s="26" t="s">
        <v>29</v>
      </c>
      <c r="B32" s="73">
        <v>1560.8</v>
      </c>
      <c r="C32" s="3"/>
    </row>
    <row r="33" spans="1:3" ht="14.25">
      <c r="A33" s="66" t="s">
        <v>54</v>
      </c>
      <c r="B33" s="75">
        <f>B34+B35</f>
        <v>48581.5</v>
      </c>
      <c r="C33" s="3"/>
    </row>
    <row r="34" spans="1:3" ht="15" customHeight="1">
      <c r="A34" s="26" t="s">
        <v>55</v>
      </c>
      <c r="B34" s="38">
        <v>195.1</v>
      </c>
      <c r="C34" s="3"/>
    </row>
    <row r="35" spans="1:2" ht="9.75" customHeight="1">
      <c r="A35" s="26" t="s">
        <v>159</v>
      </c>
      <c r="B35" s="38">
        <v>48386.4</v>
      </c>
    </row>
    <row r="36" ht="14.25">
      <c r="A36" t="s">
        <v>160</v>
      </c>
    </row>
    <row r="37" ht="9" customHeight="1"/>
    <row r="38" ht="14.25">
      <c r="A38" t="s">
        <v>34</v>
      </c>
    </row>
  </sheetData>
  <sheetProtection selectLockedCells="1" selectUnlockedCells="1"/>
  <mergeCells count="1">
    <mergeCell ref="A1:C1"/>
  </mergeCells>
  <printOptions/>
  <pageMargins left="0.39375" right="0" top="0.2652777777777778" bottom="0.2652777777777778" header="0" footer="0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3">
      <selection activeCell="D17" sqref="D17"/>
    </sheetView>
  </sheetViews>
  <sheetFormatPr defaultColWidth="11.421875" defaultRowHeight="12.75"/>
  <cols>
    <col min="1" max="1" width="79.00390625" style="0" customWidth="1"/>
    <col min="2" max="2" width="11.57421875" style="0" customWidth="1"/>
    <col min="3" max="3" width="4.8515625" style="0" customWidth="1"/>
    <col min="4" max="16384" width="11.57421875" style="0" customWidth="1"/>
  </cols>
  <sheetData>
    <row r="1" spans="1:3" ht="58.5" customHeight="1">
      <c r="A1" s="1" t="s">
        <v>161</v>
      </c>
      <c r="B1" s="1"/>
      <c r="C1" s="1"/>
    </row>
    <row r="2" spans="1:3" ht="7.5" customHeight="1">
      <c r="A2" s="2"/>
      <c r="B2" s="2"/>
      <c r="C2" s="2"/>
    </row>
    <row r="3" spans="1:3" ht="13.5">
      <c r="A3" s="3" t="s">
        <v>1</v>
      </c>
      <c r="B3" s="3"/>
      <c r="C3" s="3"/>
    </row>
    <row r="4" spans="1:3" ht="14.25">
      <c r="A4" s="3" t="s">
        <v>162</v>
      </c>
      <c r="B4" s="3"/>
      <c r="C4" s="3"/>
    </row>
    <row r="5" spans="1:3" ht="13.5">
      <c r="A5" s="3" t="s">
        <v>60</v>
      </c>
      <c r="B5" s="3"/>
      <c r="C5" s="3"/>
    </row>
    <row r="6" spans="1:3" ht="13.5">
      <c r="A6" s="3" t="s">
        <v>61</v>
      </c>
      <c r="B6" s="3"/>
      <c r="C6" s="3"/>
    </row>
    <row r="7" spans="1:3" ht="12.75" customHeight="1">
      <c r="A7" s="3" t="s">
        <v>6</v>
      </c>
      <c r="B7" s="3"/>
      <c r="C7" s="3"/>
    </row>
    <row r="8" spans="1:3" ht="24.75" customHeight="1">
      <c r="A8" s="4" t="s">
        <v>163</v>
      </c>
      <c r="B8" s="4"/>
      <c r="C8" s="4"/>
    </row>
    <row r="9" spans="1:3" ht="12.75" customHeight="1">
      <c r="A9" s="4" t="s">
        <v>164</v>
      </c>
      <c r="B9" s="4"/>
      <c r="C9" s="4"/>
    </row>
    <row r="10" spans="1:3" ht="13.5">
      <c r="A10" s="3" t="s">
        <v>9</v>
      </c>
      <c r="B10" s="3"/>
      <c r="C10" s="3"/>
    </row>
    <row r="11" spans="1:3" ht="13.5">
      <c r="A11" s="5" t="s">
        <v>165</v>
      </c>
      <c r="B11" s="5"/>
      <c r="C11" s="5"/>
    </row>
    <row r="12" spans="1:3" ht="13.5">
      <c r="A12" s="5" t="s">
        <v>166</v>
      </c>
      <c r="B12" s="5"/>
      <c r="C12" s="5"/>
    </row>
    <row r="13" spans="1:3" ht="14.25">
      <c r="A13" s="6" t="s">
        <v>167</v>
      </c>
      <c r="B13" s="6"/>
      <c r="C13" s="4"/>
    </row>
    <row r="14" spans="1:3" ht="14.25">
      <c r="A14" s="6" t="s">
        <v>13</v>
      </c>
      <c r="B14" s="6"/>
      <c r="C14" s="4"/>
    </row>
    <row r="15" spans="1:3" ht="14.25">
      <c r="A15" s="7" t="s">
        <v>14</v>
      </c>
      <c r="B15" s="7" t="s">
        <v>15</v>
      </c>
      <c r="C15" s="8"/>
    </row>
    <row r="16" spans="1:3" ht="14.25">
      <c r="A16" s="9" t="s">
        <v>16</v>
      </c>
      <c r="B16" s="21">
        <f>B17+B18+B19+B20+B21+B22+B23+B24+B25+B26+B27+B28+B33</f>
        <v>413049.1199999999</v>
      </c>
      <c r="C16" s="5"/>
    </row>
    <row r="17" spans="1:3" ht="49.5" customHeight="1">
      <c r="A17" s="11" t="s">
        <v>17</v>
      </c>
      <c r="B17" s="41">
        <v>78398.4</v>
      </c>
      <c r="C17" s="3"/>
    </row>
    <row r="18" spans="1:3" ht="23.25" customHeight="1">
      <c r="A18" s="11" t="s">
        <v>18</v>
      </c>
      <c r="B18" s="73">
        <v>16919.53</v>
      </c>
      <c r="C18" s="3"/>
    </row>
    <row r="19" spans="1:3" ht="21.75">
      <c r="A19" s="13" t="s">
        <v>19</v>
      </c>
      <c r="B19" s="73">
        <v>27171.96</v>
      </c>
      <c r="C19" s="3"/>
    </row>
    <row r="20" spans="1:3" ht="32.25" customHeight="1">
      <c r="A20" s="11" t="s">
        <v>20</v>
      </c>
      <c r="B20" s="73">
        <v>34120.35</v>
      </c>
      <c r="C20" s="3"/>
    </row>
    <row r="21" spans="1:3" ht="15.75" customHeight="1">
      <c r="A21" s="11" t="s">
        <v>21</v>
      </c>
      <c r="B21" s="74">
        <v>330.78</v>
      </c>
      <c r="C21" s="3"/>
    </row>
    <row r="22" spans="1:3" ht="21.75">
      <c r="A22" s="11" t="s">
        <v>22</v>
      </c>
      <c r="B22" s="73">
        <v>9191.97</v>
      </c>
      <c r="C22" s="3"/>
    </row>
    <row r="23" spans="1:3" ht="31.5">
      <c r="A23" s="11" t="s">
        <v>23</v>
      </c>
      <c r="B23" s="73">
        <v>4939.1</v>
      </c>
      <c r="C23" s="3"/>
    </row>
    <row r="24" spans="1:3" ht="14.25">
      <c r="A24" s="11" t="s">
        <v>24</v>
      </c>
      <c r="B24" s="73">
        <v>2975.36</v>
      </c>
      <c r="C24" s="5"/>
    </row>
    <row r="25" spans="1:3" ht="71.25" customHeight="1">
      <c r="A25" s="11" t="s">
        <v>25</v>
      </c>
      <c r="B25" s="73">
        <f>44833.68+180.32+912.89+2247.24-12828.12</f>
        <v>35346.009999999995</v>
      </c>
      <c r="C25" s="3"/>
    </row>
    <row r="26" spans="1:3" ht="30" customHeight="1">
      <c r="A26" s="11" t="s">
        <v>26</v>
      </c>
      <c r="B26" s="73">
        <v>17091.96</v>
      </c>
      <c r="C26" s="3"/>
    </row>
    <row r="27" spans="1:3" ht="60" customHeight="1">
      <c r="A27" s="11" t="s">
        <v>27</v>
      </c>
      <c r="B27" s="73">
        <f>680.73+62623.55+40757.88+2141.35+2704.87</f>
        <v>108908.38</v>
      </c>
      <c r="C27" s="3"/>
    </row>
    <row r="28" spans="1:3" ht="14.25">
      <c r="A28" s="58" t="s">
        <v>28</v>
      </c>
      <c r="B28" s="76">
        <f>B29+B30+B31+B32</f>
        <v>29653.850000000002</v>
      </c>
      <c r="C28" s="3"/>
    </row>
    <row r="29" spans="1:3" ht="14.25">
      <c r="A29" s="11" t="s">
        <v>30</v>
      </c>
      <c r="B29" s="38">
        <v>12828.12</v>
      </c>
      <c r="C29" s="3"/>
    </row>
    <row r="30" spans="1:3" ht="14.25">
      <c r="A30" s="11" t="s">
        <v>83</v>
      </c>
      <c r="B30" s="38">
        <v>7500</v>
      </c>
      <c r="C30" s="3"/>
    </row>
    <row r="31" spans="1:3" ht="14.25">
      <c r="A31" s="26" t="s">
        <v>31</v>
      </c>
      <c r="B31" s="38">
        <v>7883.13</v>
      </c>
      <c r="C31" s="3"/>
    </row>
    <row r="32" spans="1:3" ht="14.25">
      <c r="A32" s="26" t="s">
        <v>29</v>
      </c>
      <c r="B32" s="38">
        <v>1442.6</v>
      </c>
      <c r="C32" s="3"/>
    </row>
    <row r="33" spans="1:3" ht="15" customHeight="1">
      <c r="A33" s="66" t="s">
        <v>54</v>
      </c>
      <c r="B33" s="76">
        <f>B34+B35</f>
        <v>48001.47</v>
      </c>
      <c r="C33" s="3"/>
    </row>
    <row r="34" spans="1:3" ht="14.25">
      <c r="A34" s="26" t="s">
        <v>55</v>
      </c>
      <c r="B34" s="38">
        <v>180.32</v>
      </c>
      <c r="C34" s="3"/>
    </row>
    <row r="35" spans="1:3" ht="14.25" customHeight="1">
      <c r="A35" s="26" t="s">
        <v>159</v>
      </c>
      <c r="B35" s="38">
        <v>47821.15</v>
      </c>
      <c r="C35" s="3"/>
    </row>
    <row r="36" ht="14.25"/>
    <row r="37" ht="14.25">
      <c r="A37" t="s">
        <v>168</v>
      </c>
    </row>
    <row r="38" ht="9.75" customHeight="1"/>
    <row r="39" ht="14.25">
      <c r="A39" t="s">
        <v>34</v>
      </c>
    </row>
    <row r="44" ht="14.25"/>
  </sheetData>
  <sheetProtection selectLockedCells="1" selectUnlockedCells="1"/>
  <mergeCells count="1">
    <mergeCell ref="A1:C1"/>
  </mergeCells>
  <printOptions/>
  <pageMargins left="0.39375" right="0" top="0.2652777777777778" bottom="0.2652777777777778" header="0" footer="0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D20" sqref="D20"/>
    </sheetView>
  </sheetViews>
  <sheetFormatPr defaultColWidth="11.421875" defaultRowHeight="12.75"/>
  <cols>
    <col min="1" max="1" width="80.00390625" style="0" customWidth="1"/>
    <col min="2" max="2" width="11.57421875" style="0" customWidth="1"/>
    <col min="3" max="3" width="5.28125" style="0" customWidth="1"/>
    <col min="4" max="16384" width="11.57421875" style="0" customWidth="1"/>
  </cols>
  <sheetData>
    <row r="1" spans="1:3" ht="58.5" customHeight="1">
      <c r="A1" s="1" t="s">
        <v>169</v>
      </c>
      <c r="B1" s="1"/>
      <c r="C1" s="1"/>
    </row>
    <row r="2" spans="1:3" ht="7.5" customHeight="1">
      <c r="A2" s="2"/>
      <c r="B2" s="2"/>
      <c r="C2" s="2"/>
    </row>
    <row r="3" spans="1:3" ht="13.5">
      <c r="A3" s="3" t="s">
        <v>1</v>
      </c>
      <c r="B3" s="3"/>
      <c r="C3" s="3"/>
    </row>
    <row r="4" spans="1:3" ht="14.25">
      <c r="A4" s="3" t="s">
        <v>170</v>
      </c>
      <c r="B4" s="3"/>
      <c r="C4" s="3"/>
    </row>
    <row r="5" spans="1:3" ht="13.5">
      <c r="A5" s="3" t="s">
        <v>60</v>
      </c>
      <c r="B5" s="3"/>
      <c r="C5" s="3"/>
    </row>
    <row r="6" spans="1:3" ht="13.5">
      <c r="A6" s="3" t="s">
        <v>61</v>
      </c>
      <c r="B6" s="3"/>
      <c r="C6" s="3"/>
    </row>
    <row r="7" spans="1:3" ht="14.25" customHeight="1">
      <c r="A7" s="3" t="s">
        <v>6</v>
      </c>
      <c r="B7" s="3"/>
      <c r="C7" s="3"/>
    </row>
    <row r="8" spans="1:3" ht="23.25">
      <c r="A8" s="4" t="s">
        <v>171</v>
      </c>
      <c r="B8" s="4"/>
      <c r="C8" s="4"/>
    </row>
    <row r="9" spans="1:3" ht="12.75" customHeight="1">
      <c r="A9" s="4" t="s">
        <v>172</v>
      </c>
      <c r="B9" s="4"/>
      <c r="C9" s="4"/>
    </row>
    <row r="10" spans="1:3" ht="13.5">
      <c r="A10" s="3" t="s">
        <v>9</v>
      </c>
      <c r="B10" s="3"/>
      <c r="C10" s="3"/>
    </row>
    <row r="11" spans="1:3" ht="13.5">
      <c r="A11" s="5" t="s">
        <v>173</v>
      </c>
      <c r="B11" s="5"/>
      <c r="C11" s="5"/>
    </row>
    <row r="12" spans="1:3" ht="13.5">
      <c r="A12" s="5" t="s">
        <v>174</v>
      </c>
      <c r="B12" s="5"/>
      <c r="C12" s="5"/>
    </row>
    <row r="13" spans="1:3" ht="14.25">
      <c r="A13" s="6" t="s">
        <v>175</v>
      </c>
      <c r="B13" s="6"/>
      <c r="C13" s="4"/>
    </row>
    <row r="14" spans="1:3" ht="14.25">
      <c r="A14" s="6" t="s">
        <v>13</v>
      </c>
      <c r="B14" s="6"/>
      <c r="C14" s="4"/>
    </row>
    <row r="15" spans="1:3" ht="14.25">
      <c r="A15" s="7" t="s">
        <v>14</v>
      </c>
      <c r="B15" s="7" t="s">
        <v>15</v>
      </c>
      <c r="C15" s="8"/>
    </row>
    <row r="16" spans="1:3" ht="14.25">
      <c r="A16" s="9" t="s">
        <v>16</v>
      </c>
      <c r="B16" s="21">
        <f>B17+B18+B19+B20+B21+B22+B23+B24+B25+B26+B27+B28+B33</f>
        <v>434313.63</v>
      </c>
      <c r="C16" s="5"/>
    </row>
    <row r="17" spans="1:3" ht="51.75" customHeight="1">
      <c r="A17" s="11" t="s">
        <v>17</v>
      </c>
      <c r="B17" s="41">
        <v>85636.07</v>
      </c>
      <c r="C17" s="3"/>
    </row>
    <row r="18" spans="1:3" ht="24.75" customHeight="1">
      <c r="A18" s="11" t="s">
        <v>18</v>
      </c>
      <c r="B18" s="73">
        <v>18481.53</v>
      </c>
      <c r="C18" s="3"/>
    </row>
    <row r="19" spans="1:3" ht="21.75">
      <c r="A19" s="13" t="s">
        <v>19</v>
      </c>
      <c r="B19" s="73">
        <v>29680.44</v>
      </c>
      <c r="C19" s="3"/>
    </row>
    <row r="20" spans="1:3" ht="30" customHeight="1">
      <c r="A20" s="11" t="s">
        <v>20</v>
      </c>
      <c r="B20" s="73">
        <v>36282.87</v>
      </c>
      <c r="C20" s="3"/>
    </row>
    <row r="21" spans="1:3" ht="13.5" customHeight="1">
      <c r="A21" s="11" t="s">
        <v>21</v>
      </c>
      <c r="B21" s="73">
        <v>361.32</v>
      </c>
      <c r="C21" s="3"/>
    </row>
    <row r="22" spans="1:3" ht="21.75">
      <c r="A22" s="11" t="s">
        <v>22</v>
      </c>
      <c r="B22" s="73">
        <v>9639.46</v>
      </c>
      <c r="C22" s="3"/>
    </row>
    <row r="23" spans="1:3" ht="31.5">
      <c r="A23" s="11" t="s">
        <v>23</v>
      </c>
      <c r="B23" s="73">
        <v>5395.07</v>
      </c>
      <c r="C23" s="3"/>
    </row>
    <row r="24" spans="1:3" ht="14.25">
      <c r="A24" s="11" t="s">
        <v>24</v>
      </c>
      <c r="B24" s="73">
        <v>3250.04</v>
      </c>
      <c r="C24" s="5"/>
    </row>
    <row r="25" spans="1:3" ht="69" customHeight="1">
      <c r="A25" s="11" t="s">
        <v>25</v>
      </c>
      <c r="B25" s="73">
        <f>196.97+48972.72+997.17+147.73-14012.4</f>
        <v>36302.19</v>
      </c>
      <c r="C25" s="3"/>
    </row>
    <row r="26" spans="1:3" ht="33" customHeight="1">
      <c r="A26" s="11" t="s">
        <v>26</v>
      </c>
      <c r="B26" s="73">
        <v>18669.96</v>
      </c>
      <c r="C26" s="3"/>
    </row>
    <row r="27" spans="1:3" ht="63" customHeight="1">
      <c r="A27" s="11" t="s">
        <v>27</v>
      </c>
      <c r="B27" s="73">
        <f>44520.6+68404.94+743.57+2339.03+2954.58</f>
        <v>118962.72000000002</v>
      </c>
      <c r="C27" s="3"/>
    </row>
    <row r="28" spans="1:3" ht="14.25">
      <c r="A28" s="58" t="s">
        <v>28</v>
      </c>
      <c r="B28" s="76">
        <f>B29+B30+B31+B32</f>
        <v>24199.089999999997</v>
      </c>
      <c r="C28" s="3"/>
    </row>
    <row r="29" spans="1:3" ht="15" customHeight="1">
      <c r="A29" s="11" t="s">
        <v>30</v>
      </c>
      <c r="B29" s="38">
        <v>14012.4</v>
      </c>
      <c r="C29" s="3"/>
    </row>
    <row r="30" spans="1:3" ht="15" customHeight="1">
      <c r="A30" s="11" t="s">
        <v>83</v>
      </c>
      <c r="B30" s="38">
        <v>0</v>
      </c>
      <c r="C30" s="3"/>
    </row>
    <row r="31" spans="1:3" ht="15" customHeight="1">
      <c r="A31" s="26" t="s">
        <v>31</v>
      </c>
      <c r="B31" s="38">
        <v>8610.91</v>
      </c>
      <c r="C31" s="3"/>
    </row>
    <row r="32" spans="1:3" ht="15" customHeight="1">
      <c r="A32" s="26" t="s">
        <v>29</v>
      </c>
      <c r="B32" s="38">
        <v>1575.78</v>
      </c>
      <c r="C32" s="3"/>
    </row>
    <row r="33" spans="1:3" ht="15" customHeight="1">
      <c r="A33" s="66" t="s">
        <v>54</v>
      </c>
      <c r="B33" s="76">
        <f>B34+B35</f>
        <v>47452.87</v>
      </c>
      <c r="C33" s="3"/>
    </row>
    <row r="34" spans="1:3" ht="15" customHeight="1">
      <c r="A34" s="26" t="s">
        <v>55</v>
      </c>
      <c r="B34" s="38">
        <v>196.97</v>
      </c>
      <c r="C34" s="3"/>
    </row>
    <row r="35" spans="1:6" ht="21" customHeight="1">
      <c r="A35" s="26" t="s">
        <v>159</v>
      </c>
      <c r="B35" s="38">
        <v>47255.9</v>
      </c>
      <c r="C35" s="3"/>
      <c r="F35" s="39"/>
    </row>
    <row r="36" ht="14.25"/>
    <row r="37" ht="14.25">
      <c r="A37" t="s">
        <v>33</v>
      </c>
    </row>
    <row r="38" ht="14.25"/>
    <row r="39" ht="14.25">
      <c r="A39" t="s">
        <v>34</v>
      </c>
    </row>
  </sheetData>
  <sheetProtection selectLockedCells="1" selectUnlockedCells="1"/>
  <mergeCells count="1">
    <mergeCell ref="A1:C1"/>
  </mergeCells>
  <printOptions/>
  <pageMargins left="0.39375" right="0" top="0.2652777777777778" bottom="0.2652777777777778" header="0" footer="0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35"/>
  <sheetViews>
    <sheetView zoomScale="71" zoomScaleNormal="71" workbookViewId="0" topLeftCell="A1">
      <selection activeCell="B25" sqref="B25"/>
    </sheetView>
  </sheetViews>
  <sheetFormatPr defaultColWidth="11.421875" defaultRowHeight="12.75"/>
  <cols>
    <col min="1" max="1" width="78.57421875" style="0" customWidth="1"/>
    <col min="2" max="2" width="11.57421875" style="0" customWidth="1"/>
    <col min="3" max="3" width="5.00390625" style="0" customWidth="1"/>
    <col min="4" max="16384" width="11.57421875" style="0" customWidth="1"/>
  </cols>
  <sheetData>
    <row r="1" spans="1:3" ht="58.5" customHeight="1">
      <c r="A1" s="1" t="s">
        <v>176</v>
      </c>
      <c r="B1" s="1"/>
      <c r="C1" s="1"/>
    </row>
    <row r="2" spans="1:3" ht="8.25" customHeight="1">
      <c r="A2" s="2"/>
      <c r="B2" s="2"/>
      <c r="C2" s="2"/>
    </row>
    <row r="3" spans="1:3" ht="13.5">
      <c r="A3" s="3" t="s">
        <v>1</v>
      </c>
      <c r="B3" s="3"/>
      <c r="C3" s="3"/>
    </row>
    <row r="4" spans="1:3" ht="14.25">
      <c r="A4" s="3" t="s">
        <v>177</v>
      </c>
      <c r="B4" s="3"/>
      <c r="C4" s="3"/>
    </row>
    <row r="5" spans="1:3" ht="13.5">
      <c r="A5" s="3" t="s">
        <v>134</v>
      </c>
      <c r="B5" s="3"/>
      <c r="C5" s="3"/>
    </row>
    <row r="6" spans="1:3" ht="13.5">
      <c r="A6" s="3" t="s">
        <v>135</v>
      </c>
      <c r="B6" s="3"/>
      <c r="C6" s="3"/>
    </row>
    <row r="7" spans="1:3" ht="12.75" customHeight="1">
      <c r="A7" s="3" t="s">
        <v>6</v>
      </c>
      <c r="B7" s="3"/>
      <c r="C7" s="3"/>
    </row>
    <row r="8" spans="1:3" ht="23.25">
      <c r="A8" s="4" t="s">
        <v>178</v>
      </c>
      <c r="B8" s="4"/>
      <c r="C8" s="4"/>
    </row>
    <row r="9" spans="1:3" ht="24.75">
      <c r="A9" s="4" t="s">
        <v>179</v>
      </c>
      <c r="B9" s="4"/>
      <c r="C9" s="4"/>
    </row>
    <row r="10" spans="1:3" ht="14.25">
      <c r="A10" s="3" t="s">
        <v>9</v>
      </c>
      <c r="B10" s="3"/>
      <c r="C10" s="3"/>
    </row>
    <row r="11" spans="1:3" ht="14.25">
      <c r="A11" s="5" t="s">
        <v>180</v>
      </c>
      <c r="B11" s="5"/>
      <c r="C11" s="5"/>
    </row>
    <row r="12" spans="1:3" ht="13.5">
      <c r="A12" s="5" t="s">
        <v>181</v>
      </c>
      <c r="B12" s="5"/>
      <c r="C12" s="5"/>
    </row>
    <row r="13" spans="1:3" ht="14.25">
      <c r="A13" s="6" t="s">
        <v>182</v>
      </c>
      <c r="B13" s="6"/>
      <c r="C13" s="4"/>
    </row>
    <row r="14" spans="1:3" ht="14.25">
      <c r="A14" s="6" t="s">
        <v>13</v>
      </c>
      <c r="B14" s="6"/>
      <c r="C14" s="4"/>
    </row>
    <row r="15" spans="1:3" ht="14.25">
      <c r="A15" s="7" t="s">
        <v>14</v>
      </c>
      <c r="B15" s="7" t="s">
        <v>15</v>
      </c>
      <c r="C15" s="8"/>
    </row>
    <row r="16" spans="1:3" ht="14.25">
      <c r="A16" s="9" t="s">
        <v>16</v>
      </c>
      <c r="B16" s="21">
        <f>B17+B18+B19+B20+B21+B22+B23+B24+B25+B26+B27+B28+B32</f>
        <v>192740.00999999995</v>
      </c>
      <c r="C16" s="5"/>
    </row>
    <row r="17" spans="1:3" ht="49.5" customHeight="1">
      <c r="A17" s="11" t="s">
        <v>17</v>
      </c>
      <c r="B17" s="44">
        <v>41963.65</v>
      </c>
      <c r="C17" s="3"/>
    </row>
    <row r="18" spans="1:3" ht="21" customHeight="1">
      <c r="A18" s="11" t="s">
        <v>18</v>
      </c>
      <c r="B18" s="69">
        <v>9056.38</v>
      </c>
      <c r="C18" s="3"/>
    </row>
    <row r="19" spans="1:3" ht="21.75">
      <c r="A19" s="13" t="s">
        <v>19</v>
      </c>
      <c r="B19" s="69">
        <v>14544.12</v>
      </c>
      <c r="C19" s="3"/>
    </row>
    <row r="20" spans="1:3" ht="30" customHeight="1">
      <c r="A20" s="11" t="s">
        <v>20</v>
      </c>
      <c r="B20" s="69">
        <v>20721.91</v>
      </c>
      <c r="C20" s="3"/>
    </row>
    <row r="21" spans="1:3" ht="21.75">
      <c r="A21" s="11" t="s">
        <v>21</v>
      </c>
      <c r="B21" s="70">
        <v>177.06</v>
      </c>
      <c r="C21" s="3"/>
    </row>
    <row r="22" spans="1:3" ht="21.75">
      <c r="A22" s="11" t="s">
        <v>22</v>
      </c>
      <c r="B22" s="69">
        <v>4853.92</v>
      </c>
      <c r="C22" s="3"/>
    </row>
    <row r="23" spans="1:3" ht="31.5">
      <c r="A23" s="11" t="s">
        <v>23</v>
      </c>
      <c r="B23" s="69">
        <v>2643.7</v>
      </c>
      <c r="C23" s="3"/>
    </row>
    <row r="24" spans="1:3" ht="14.25">
      <c r="A24" s="11" t="s">
        <v>24</v>
      </c>
      <c r="B24" s="69">
        <v>1592.59</v>
      </c>
      <c r="C24" s="5"/>
    </row>
    <row r="25" spans="1:3" ht="69" customHeight="1">
      <c r="A25" s="11" t="s">
        <v>25</v>
      </c>
      <c r="B25" s="69">
        <f>96.52+23997.72+488.64+72.39-6866.4</f>
        <v>17788.870000000003</v>
      </c>
      <c r="C25" s="3"/>
    </row>
    <row r="26" spans="1:3" ht="32.25" customHeight="1">
      <c r="A26" s="11" t="s">
        <v>26</v>
      </c>
      <c r="B26" s="69">
        <v>9148.68</v>
      </c>
      <c r="C26" s="3"/>
    </row>
    <row r="27" spans="1:3" ht="64.5" customHeight="1">
      <c r="A27" s="11" t="s">
        <v>27</v>
      </c>
      <c r="B27" s="69">
        <f>21816.12+33520.02+364.36+1146.18+1447.82</f>
        <v>58294.5</v>
      </c>
      <c r="C27" s="3"/>
    </row>
    <row r="28" spans="1:3" ht="14.25">
      <c r="A28" s="58" t="s">
        <v>28</v>
      </c>
      <c r="B28" s="72">
        <f>B29+B30+B31</f>
        <v>11858.109999999999</v>
      </c>
      <c r="C28" s="3"/>
    </row>
    <row r="29" spans="1:3" ht="14.25">
      <c r="A29" s="11" t="s">
        <v>30</v>
      </c>
      <c r="B29" s="47">
        <v>6866.4</v>
      </c>
      <c r="C29" s="3"/>
    </row>
    <row r="30" spans="1:3" ht="14.25">
      <c r="A30" s="26" t="s">
        <v>31</v>
      </c>
      <c r="B30" s="47">
        <v>4219.54</v>
      </c>
      <c r="C30" s="3"/>
    </row>
    <row r="31" spans="1:3" ht="14.25">
      <c r="A31" s="26" t="s">
        <v>29</v>
      </c>
      <c r="B31" s="47">
        <v>772.17</v>
      </c>
      <c r="C31" s="3"/>
    </row>
    <row r="32" spans="1:3" ht="14.25">
      <c r="A32" s="66" t="s">
        <v>54</v>
      </c>
      <c r="B32" s="72">
        <f>B33</f>
        <v>96.52</v>
      </c>
      <c r="C32" s="3"/>
    </row>
    <row r="33" spans="1:3" ht="14.25">
      <c r="A33" s="26" t="s">
        <v>55</v>
      </c>
      <c r="B33" s="47">
        <v>96.52</v>
      </c>
      <c r="C33" s="3"/>
    </row>
    <row r="34" spans="1:3" ht="12" customHeight="1">
      <c r="A34" t="s">
        <v>57</v>
      </c>
      <c r="B34" s="77"/>
      <c r="C34" s="3"/>
    </row>
    <row r="35" ht="14.25">
      <c r="A35" t="s">
        <v>34</v>
      </c>
    </row>
  </sheetData>
  <sheetProtection selectLockedCells="1" selectUnlockedCells="1"/>
  <mergeCells count="1">
    <mergeCell ref="A1:C1"/>
  </mergeCells>
  <printOptions/>
  <pageMargins left="0.39375" right="0" top="0.2652777777777778" bottom="0.2652777777777778" header="0" footer="0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6">
      <selection activeCell="A28" sqref="A28"/>
    </sheetView>
  </sheetViews>
  <sheetFormatPr defaultColWidth="11.421875" defaultRowHeight="12.75"/>
  <cols>
    <col min="1" max="1" width="80.57421875" style="0" customWidth="1"/>
    <col min="2" max="2" width="11.57421875" style="0" customWidth="1"/>
    <col min="3" max="3" width="5.00390625" style="0" customWidth="1"/>
    <col min="4" max="16384" width="11.57421875" style="0" customWidth="1"/>
  </cols>
  <sheetData>
    <row r="1" spans="1:3" ht="58.5" customHeight="1">
      <c r="A1" s="1" t="s">
        <v>183</v>
      </c>
      <c r="B1" s="1"/>
      <c r="C1" s="1"/>
    </row>
    <row r="2" spans="1:3" ht="7.5" customHeight="1">
      <c r="A2" s="2"/>
      <c r="B2" s="2"/>
      <c r="C2" s="2"/>
    </row>
    <row r="3" spans="1:3" ht="14.25">
      <c r="A3" s="3" t="s">
        <v>1</v>
      </c>
      <c r="B3" s="3"/>
      <c r="C3" s="3"/>
    </row>
    <row r="4" spans="1:3" ht="14.25">
      <c r="A4" s="3" t="s">
        <v>184</v>
      </c>
      <c r="B4" s="3"/>
      <c r="C4" s="3"/>
    </row>
    <row r="5" spans="1:3" ht="14.25">
      <c r="A5" s="3" t="s">
        <v>60</v>
      </c>
      <c r="B5" s="3"/>
      <c r="C5" s="3"/>
    </row>
    <row r="6" spans="1:3" ht="14.25">
      <c r="A6" s="3" t="s">
        <v>61</v>
      </c>
      <c r="B6" s="3"/>
      <c r="C6" s="3"/>
    </row>
    <row r="7" spans="1:3" ht="12.75" customHeight="1">
      <c r="A7" s="3" t="s">
        <v>6</v>
      </c>
      <c r="B7" s="3"/>
      <c r="C7" s="3"/>
    </row>
    <row r="8" spans="1:3" ht="23.25">
      <c r="A8" s="4" t="s">
        <v>185</v>
      </c>
      <c r="B8" s="4"/>
      <c r="C8" s="4"/>
    </row>
    <row r="9" spans="1:3" ht="12" customHeight="1">
      <c r="A9" s="4" t="s">
        <v>186</v>
      </c>
      <c r="B9" s="4"/>
      <c r="C9" s="4"/>
    </row>
    <row r="10" spans="1:3" ht="13.5">
      <c r="A10" s="3" t="s">
        <v>9</v>
      </c>
      <c r="B10" s="3"/>
      <c r="C10" s="3"/>
    </row>
    <row r="11" spans="1:3" ht="13.5">
      <c r="A11" s="5" t="s">
        <v>187</v>
      </c>
      <c r="B11" s="5"/>
      <c r="C11" s="5"/>
    </row>
    <row r="12" spans="1:3" ht="13.5">
      <c r="A12" s="5" t="s">
        <v>188</v>
      </c>
      <c r="B12" s="5"/>
      <c r="C12" s="5"/>
    </row>
    <row r="13" spans="1:3" ht="14.25">
      <c r="A13" s="6" t="s">
        <v>189</v>
      </c>
      <c r="B13" s="6"/>
      <c r="C13" s="4"/>
    </row>
    <row r="14" spans="1:3" ht="14.25">
      <c r="A14" s="6" t="s">
        <v>13</v>
      </c>
      <c r="B14" s="6"/>
      <c r="C14" s="4"/>
    </row>
    <row r="15" spans="1:3" ht="14.25">
      <c r="A15" s="7" t="s">
        <v>14</v>
      </c>
      <c r="B15" s="7" t="s">
        <v>15</v>
      </c>
      <c r="C15" s="8"/>
    </row>
    <row r="16" spans="1:3" ht="14.25">
      <c r="A16" s="9" t="s">
        <v>16</v>
      </c>
      <c r="B16" s="21">
        <f>B17+B18+B19+B20+B21+B22+B23+B24+B25+B26+B27+B28+B32</f>
        <v>365913.00000000006</v>
      </c>
      <c r="C16" s="5"/>
    </row>
    <row r="17" spans="1:3" ht="51" customHeight="1">
      <c r="A17" s="11" t="s">
        <v>17</v>
      </c>
      <c r="B17" s="41">
        <v>79050.37</v>
      </c>
      <c r="C17" s="3"/>
    </row>
    <row r="18" spans="1:3" ht="22.5" customHeight="1">
      <c r="A18" s="11" t="s">
        <v>18</v>
      </c>
      <c r="B18" s="73">
        <v>17060.24</v>
      </c>
      <c r="C18" s="3"/>
    </row>
    <row r="19" spans="1:3" ht="21.75">
      <c r="A19" s="13" t="s">
        <v>19</v>
      </c>
      <c r="B19" s="73">
        <v>27397.92</v>
      </c>
      <c r="C19" s="3"/>
    </row>
    <row r="20" spans="1:3" ht="30.75" customHeight="1">
      <c r="A20" s="11" t="s">
        <v>20</v>
      </c>
      <c r="B20" s="73">
        <v>34282.36</v>
      </c>
      <c r="C20" s="3"/>
    </row>
    <row r="21" spans="1:3" ht="12.75" customHeight="1">
      <c r="A21" s="11" t="s">
        <v>21</v>
      </c>
      <c r="B21" s="74">
        <v>333.53</v>
      </c>
      <c r="C21" s="3"/>
    </row>
    <row r="22" spans="1:3" ht="21.75">
      <c r="A22" s="11" t="s">
        <v>22</v>
      </c>
      <c r="B22" s="73">
        <v>9545.66</v>
      </c>
      <c r="C22" s="3"/>
    </row>
    <row r="23" spans="1:3" ht="31.5">
      <c r="A23" s="11" t="s">
        <v>23</v>
      </c>
      <c r="B23" s="73">
        <v>4980.17</v>
      </c>
      <c r="C23" s="3"/>
    </row>
    <row r="24" spans="1:3" ht="14.25">
      <c r="A24" s="11" t="s">
        <v>24</v>
      </c>
      <c r="B24" s="73">
        <v>3000.1</v>
      </c>
      <c r="C24" s="5"/>
    </row>
    <row r="25" spans="1:3" ht="86.25" customHeight="1">
      <c r="A25" s="11" t="s">
        <v>25</v>
      </c>
      <c r="B25" s="73">
        <f>181.82+45206.52+920.49+7320.37-12934.8</f>
        <v>40694.399999999994</v>
      </c>
      <c r="C25" s="3"/>
    </row>
    <row r="26" spans="1:3" ht="32.25" customHeight="1">
      <c r="A26" s="11" t="s">
        <v>26</v>
      </c>
      <c r="B26" s="73">
        <v>17234.16</v>
      </c>
      <c r="C26" s="3"/>
    </row>
    <row r="27" spans="1:3" ht="58.5" customHeight="1">
      <c r="A27" s="11" t="s">
        <v>27</v>
      </c>
      <c r="B27" s="73">
        <f>41096.88+686.39+63144.39+2159.16+2727.36</f>
        <v>109814.18000000001</v>
      </c>
      <c r="C27" s="3"/>
    </row>
    <row r="28" spans="1:3" ht="12.75" customHeight="1">
      <c r="A28" s="58" t="s">
        <v>28</v>
      </c>
      <c r="B28" s="37">
        <f>B29+B30+B31</f>
        <v>22338.09</v>
      </c>
      <c r="C28" s="3"/>
    </row>
    <row r="29" spans="1:3" ht="12.75" customHeight="1">
      <c r="A29" s="11" t="s">
        <v>30</v>
      </c>
      <c r="B29" s="38">
        <v>12934.8</v>
      </c>
      <c r="C29" s="3"/>
    </row>
    <row r="30" spans="1:3" ht="12.75" customHeight="1">
      <c r="A30" s="26" t="s">
        <v>31</v>
      </c>
      <c r="B30" s="38">
        <v>7948.7</v>
      </c>
      <c r="C30" s="3"/>
    </row>
    <row r="31" spans="1:3" ht="12.75" customHeight="1">
      <c r="A31" s="26" t="s">
        <v>29</v>
      </c>
      <c r="B31" s="38">
        <v>1454.59</v>
      </c>
      <c r="C31" s="3"/>
    </row>
    <row r="32" spans="1:3" ht="14.25">
      <c r="A32" s="66" t="s">
        <v>54</v>
      </c>
      <c r="B32" s="37">
        <v>181.82</v>
      </c>
      <c r="C32" s="3"/>
    </row>
    <row r="33" spans="1:3" ht="12.75" customHeight="1">
      <c r="A33" s="26" t="s">
        <v>55</v>
      </c>
      <c r="B33" s="38">
        <v>181.82</v>
      </c>
      <c r="C33" s="3"/>
    </row>
    <row r="34" ht="14.25"/>
    <row r="35" ht="14.25">
      <c r="A35" t="s">
        <v>33</v>
      </c>
    </row>
    <row r="36" ht="14.25">
      <c r="A36" t="s">
        <v>34</v>
      </c>
    </row>
    <row r="46" ht="14.25"/>
  </sheetData>
  <sheetProtection selectLockedCells="1" selectUnlockedCells="1"/>
  <mergeCells count="1">
    <mergeCell ref="A1:C1"/>
  </mergeCells>
  <printOptions/>
  <pageMargins left="0.39375" right="0" top="0.2652777777777778" bottom="0.2652777777777778" header="0" footer="0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3">
      <selection activeCell="B17" sqref="B17"/>
    </sheetView>
  </sheetViews>
  <sheetFormatPr defaultColWidth="11.421875" defaultRowHeight="12.75"/>
  <cols>
    <col min="1" max="1" width="85.8515625" style="0" customWidth="1"/>
    <col min="2" max="2" width="11.57421875" style="0" customWidth="1"/>
    <col min="3" max="3" width="4.8515625" style="0" customWidth="1"/>
    <col min="4" max="16384" width="11.57421875" style="0" customWidth="1"/>
  </cols>
  <sheetData>
    <row r="1" spans="1:3" ht="58.5" customHeight="1">
      <c r="A1" s="1" t="s">
        <v>190</v>
      </c>
      <c r="B1" s="1"/>
      <c r="C1" s="1"/>
    </row>
    <row r="2" spans="1:3" ht="14.25">
      <c r="A2" s="2"/>
      <c r="B2" s="2"/>
      <c r="C2" s="2"/>
    </row>
    <row r="3" spans="1:3" ht="13.5">
      <c r="A3" s="3" t="s">
        <v>1</v>
      </c>
      <c r="B3" s="3"/>
      <c r="C3" s="3"/>
    </row>
    <row r="4" spans="1:3" ht="14.25">
      <c r="A4" s="3" t="s">
        <v>191</v>
      </c>
      <c r="B4" s="3"/>
      <c r="C4" s="3"/>
    </row>
    <row r="5" spans="1:3" ht="13.5">
      <c r="A5" s="3" t="s">
        <v>4</v>
      </c>
      <c r="B5" s="3"/>
      <c r="C5" s="3"/>
    </row>
    <row r="6" spans="1:3" ht="13.5">
      <c r="A6" s="3" t="s">
        <v>5</v>
      </c>
      <c r="B6" s="3"/>
      <c r="C6" s="3"/>
    </row>
    <row r="7" spans="1:3" ht="15" customHeight="1">
      <c r="A7" s="3" t="s">
        <v>6</v>
      </c>
      <c r="B7" s="3"/>
      <c r="C7" s="3"/>
    </row>
    <row r="8" spans="1:3" ht="23.25">
      <c r="A8" s="4" t="s">
        <v>192</v>
      </c>
      <c r="B8" s="4"/>
      <c r="C8" s="4"/>
    </row>
    <row r="9" spans="1:3" ht="12" customHeight="1">
      <c r="A9" s="4" t="s">
        <v>193</v>
      </c>
      <c r="B9" s="4"/>
      <c r="C9" s="4"/>
    </row>
    <row r="10" spans="1:3" ht="13.5">
      <c r="A10" s="3" t="s">
        <v>9</v>
      </c>
      <c r="B10" s="3"/>
      <c r="C10" s="3"/>
    </row>
    <row r="11" spans="1:3" ht="13.5">
      <c r="A11" s="5" t="s">
        <v>194</v>
      </c>
      <c r="B11" s="5"/>
      <c r="C11" s="5"/>
    </row>
    <row r="12" spans="1:3" ht="13.5">
      <c r="A12" s="5" t="s">
        <v>195</v>
      </c>
      <c r="B12" s="5"/>
      <c r="C12" s="5"/>
    </row>
    <row r="13" spans="1:3" ht="14.25">
      <c r="A13" s="6" t="s">
        <v>196</v>
      </c>
      <c r="B13" s="6"/>
      <c r="C13" s="4"/>
    </row>
    <row r="14" spans="1:3" ht="14.25">
      <c r="A14" s="6" t="s">
        <v>13</v>
      </c>
      <c r="B14" s="6"/>
      <c r="C14" s="4"/>
    </row>
    <row r="15" spans="1:3" ht="14.25">
      <c r="A15" s="7" t="s">
        <v>14</v>
      </c>
      <c r="B15" s="7" t="s">
        <v>15</v>
      </c>
      <c r="C15" s="8"/>
    </row>
    <row r="16" spans="1:3" ht="14.25">
      <c r="A16" s="9" t="s">
        <v>16</v>
      </c>
      <c r="B16" s="21">
        <f>B17+B18+B19+B20+B21+B22+B23+B24+B25+B26+B27+B28+B32</f>
        <v>381255.22</v>
      </c>
      <c r="C16" s="5"/>
    </row>
    <row r="17" spans="1:3" ht="49.5" customHeight="1">
      <c r="A17" s="11" t="s">
        <v>17</v>
      </c>
      <c r="B17" s="41">
        <v>79475.73</v>
      </c>
      <c r="C17" s="3"/>
    </row>
    <row r="18" spans="1:3" ht="21.75" customHeight="1">
      <c r="A18" s="11" t="s">
        <v>18</v>
      </c>
      <c r="B18" s="73">
        <v>17152.04</v>
      </c>
      <c r="C18" s="3"/>
    </row>
    <row r="19" spans="1:3" ht="21.75">
      <c r="A19" s="13" t="s">
        <v>19</v>
      </c>
      <c r="B19" s="73">
        <v>27545.28</v>
      </c>
      <c r="C19" s="3"/>
    </row>
    <row r="20" spans="1:3" ht="30.75" customHeight="1">
      <c r="A20" s="11" t="s">
        <v>20</v>
      </c>
      <c r="B20" s="73">
        <v>34445.07</v>
      </c>
      <c r="C20" s="3"/>
    </row>
    <row r="21" spans="1:3" ht="15" customHeight="1">
      <c r="A21" s="11" t="s">
        <v>21</v>
      </c>
      <c r="B21" s="74">
        <v>335.33</v>
      </c>
      <c r="C21" s="3"/>
    </row>
    <row r="22" spans="1:3" ht="21.75">
      <c r="A22" s="11" t="s">
        <v>22</v>
      </c>
      <c r="B22" s="73">
        <v>9545.66</v>
      </c>
      <c r="C22" s="3"/>
    </row>
    <row r="23" spans="1:3" ht="21.75">
      <c r="A23" s="11" t="s">
        <v>23</v>
      </c>
      <c r="B23" s="73">
        <v>5006.95</v>
      </c>
      <c r="C23" s="3"/>
    </row>
    <row r="24" spans="1:3" ht="14.25">
      <c r="A24" s="11" t="s">
        <v>24</v>
      </c>
      <c r="B24" s="73">
        <v>3016.24</v>
      </c>
      <c r="C24" s="5"/>
    </row>
    <row r="25" spans="1:3" ht="70.5" customHeight="1">
      <c r="A25" s="11" t="s">
        <v>25</v>
      </c>
      <c r="B25" s="73">
        <f>182.8+45449.76+925.44+7801.9</f>
        <v>54359.90000000001</v>
      </c>
      <c r="C25" s="3"/>
    </row>
    <row r="26" spans="1:3" ht="30.75" customHeight="1">
      <c r="A26" s="11" t="s">
        <v>26</v>
      </c>
      <c r="B26" s="73">
        <v>17326.92</v>
      </c>
      <c r="C26" s="3"/>
    </row>
    <row r="27" spans="1:3" ht="51" customHeight="1">
      <c r="A27" s="11" t="s">
        <v>27</v>
      </c>
      <c r="B27" s="73">
        <f>41317.92+690.08+63484.17+2170.8+2742.04</f>
        <v>110405.01</v>
      </c>
      <c r="C27" s="3"/>
    </row>
    <row r="28" spans="1:3" ht="14.25">
      <c r="A28" s="58" t="s">
        <v>28</v>
      </c>
      <c r="B28" s="76">
        <f>B29+B30+B31</f>
        <v>22458.29</v>
      </c>
      <c r="C28" s="3"/>
    </row>
    <row r="29" spans="1:3" ht="14.25">
      <c r="A29" s="11" t="s">
        <v>30</v>
      </c>
      <c r="B29" s="38">
        <v>13004.4</v>
      </c>
      <c r="C29" s="3"/>
    </row>
    <row r="30" spans="1:3" ht="14.25">
      <c r="A30" s="26" t="s">
        <v>31</v>
      </c>
      <c r="B30" s="38">
        <v>7991.47</v>
      </c>
      <c r="C30" s="3"/>
    </row>
    <row r="31" spans="1:3" ht="14.25">
      <c r="A31" s="26" t="s">
        <v>29</v>
      </c>
      <c r="B31" s="38">
        <v>1462.42</v>
      </c>
      <c r="C31" s="3"/>
    </row>
    <row r="32" spans="1:3" ht="14.25">
      <c r="A32" s="66" t="s">
        <v>54</v>
      </c>
      <c r="B32" s="76">
        <v>182.8</v>
      </c>
      <c r="C32" s="3"/>
    </row>
    <row r="33" spans="1:3" ht="13.5" customHeight="1">
      <c r="A33" s="26" t="s">
        <v>55</v>
      </c>
      <c r="B33" s="38">
        <v>182.8</v>
      </c>
      <c r="C33" s="3"/>
    </row>
    <row r="34" ht="13.5" customHeight="1">
      <c r="C34" s="3"/>
    </row>
    <row r="35" spans="1:3" ht="13.5" customHeight="1">
      <c r="A35" t="s">
        <v>57</v>
      </c>
      <c r="C35" s="3"/>
    </row>
    <row r="36" ht="9.75" customHeight="1">
      <c r="A36" t="s">
        <v>34</v>
      </c>
    </row>
  </sheetData>
  <sheetProtection selectLockedCells="1" selectUnlockedCells="1"/>
  <mergeCells count="1">
    <mergeCell ref="A1:C1"/>
  </mergeCells>
  <printOptions/>
  <pageMargins left="0.39375" right="0" top="0.2652777777777778" bottom="0.2652777777777778" header="0" footer="0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6">
      <selection activeCell="B12" sqref="B12"/>
    </sheetView>
  </sheetViews>
  <sheetFormatPr defaultColWidth="11.421875" defaultRowHeight="12.75"/>
  <cols>
    <col min="1" max="1" width="84.28125" style="0" customWidth="1"/>
    <col min="2" max="2" width="11.57421875" style="0" customWidth="1"/>
    <col min="3" max="3" width="5.00390625" style="0" customWidth="1"/>
    <col min="4" max="16384" width="11.57421875" style="0" customWidth="1"/>
  </cols>
  <sheetData>
    <row r="1" spans="1:3" ht="58.5" customHeight="1">
      <c r="A1" s="1" t="s">
        <v>35</v>
      </c>
      <c r="B1" s="1"/>
      <c r="C1" s="1"/>
    </row>
    <row r="2" spans="1:3" ht="9.75" customHeight="1">
      <c r="A2" s="2"/>
      <c r="B2" s="2"/>
      <c r="C2" s="2"/>
    </row>
    <row r="3" spans="1:3" ht="12.75">
      <c r="A3" s="3" t="s">
        <v>1</v>
      </c>
      <c r="B3" s="3"/>
      <c r="C3" s="3"/>
    </row>
    <row r="4" spans="1:3" ht="14.25">
      <c r="A4" s="3" t="s">
        <v>36</v>
      </c>
      <c r="B4" s="3"/>
      <c r="C4" s="3"/>
    </row>
    <row r="5" spans="1:3" ht="12.75">
      <c r="A5" s="3" t="s">
        <v>4</v>
      </c>
      <c r="B5" s="3"/>
      <c r="C5" s="3"/>
    </row>
    <row r="6" spans="1:3" ht="12.75">
      <c r="A6" s="3" t="s">
        <v>5</v>
      </c>
      <c r="B6" s="3"/>
      <c r="C6" s="3"/>
    </row>
    <row r="7" spans="1:3" ht="12.75" customHeight="1">
      <c r="A7" s="3" t="s">
        <v>6</v>
      </c>
      <c r="B7" s="3"/>
      <c r="C7" s="3"/>
    </row>
    <row r="8" spans="1:3" ht="23.25">
      <c r="A8" s="4" t="s">
        <v>37</v>
      </c>
      <c r="B8" s="4"/>
      <c r="C8" s="4"/>
    </row>
    <row r="9" spans="1:3" ht="15.75" customHeight="1">
      <c r="A9" s="4" t="s">
        <v>38</v>
      </c>
      <c r="B9" s="4"/>
      <c r="C9" s="4"/>
    </row>
    <row r="10" spans="1:3" ht="12.75">
      <c r="A10" s="3" t="s">
        <v>9</v>
      </c>
      <c r="B10" s="3"/>
      <c r="C10" s="3"/>
    </row>
    <row r="11" spans="1:3" ht="12.75">
      <c r="A11" s="5" t="s">
        <v>39</v>
      </c>
      <c r="B11" s="5"/>
      <c r="C11" s="5"/>
    </row>
    <row r="12" spans="1:3" ht="12.75">
      <c r="A12" s="5" t="s">
        <v>40</v>
      </c>
      <c r="B12" s="5"/>
      <c r="C12" s="5"/>
    </row>
    <row r="13" spans="1:3" ht="14.25">
      <c r="A13" s="6" t="s">
        <v>41</v>
      </c>
      <c r="B13" s="6"/>
      <c r="C13" s="4"/>
    </row>
    <row r="14" spans="1:3" ht="14.25">
      <c r="A14" s="6" t="s">
        <v>13</v>
      </c>
      <c r="B14" s="6"/>
      <c r="C14" s="4"/>
    </row>
    <row r="15" spans="1:3" ht="14.25">
      <c r="A15" s="7" t="s">
        <v>14</v>
      </c>
      <c r="B15" s="7" t="s">
        <v>15</v>
      </c>
      <c r="C15" s="8"/>
    </row>
    <row r="16" spans="1:3" ht="14.25">
      <c r="A16" s="9" t="s">
        <v>16</v>
      </c>
      <c r="B16" s="21">
        <f>B17+B18+B19+B20+B21+B22+B23+B24+B25+B26+B27+B28+B32</f>
        <v>392792.92</v>
      </c>
      <c r="C16" s="5"/>
    </row>
    <row r="17" spans="1:3" ht="52.5" customHeight="1">
      <c r="A17" s="11" t="s">
        <v>17</v>
      </c>
      <c r="B17" s="22">
        <v>78529.68</v>
      </c>
      <c r="C17" s="3"/>
    </row>
    <row r="18" spans="1:3" ht="22.5" customHeight="1">
      <c r="A18" s="11" t="s">
        <v>18</v>
      </c>
      <c r="B18" s="22">
        <v>16947.87</v>
      </c>
      <c r="C18" s="3"/>
    </row>
    <row r="19" spans="1:3" ht="21.75">
      <c r="A19" s="13" t="s">
        <v>19</v>
      </c>
      <c r="B19" s="22">
        <v>27217.44</v>
      </c>
      <c r="C19" s="3"/>
    </row>
    <row r="20" spans="1:3" ht="33" customHeight="1">
      <c r="A20" s="11" t="s">
        <v>20</v>
      </c>
      <c r="B20" s="22">
        <v>34038.65</v>
      </c>
      <c r="C20" s="3"/>
    </row>
    <row r="21" spans="1:3" ht="12.75" customHeight="1">
      <c r="A21" s="11" t="s">
        <v>21</v>
      </c>
      <c r="B21" s="22">
        <v>331.34</v>
      </c>
      <c r="C21" s="3"/>
    </row>
    <row r="22" spans="1:3" ht="21.75">
      <c r="A22" s="11" t="s">
        <v>22</v>
      </c>
      <c r="B22" s="23">
        <v>9223.24</v>
      </c>
      <c r="C22" s="3"/>
    </row>
    <row r="23" spans="1:3" ht="21.75">
      <c r="A23" s="11" t="s">
        <v>23</v>
      </c>
      <c r="B23" s="22">
        <v>4947.38</v>
      </c>
      <c r="C23" s="3"/>
    </row>
    <row r="24" spans="1:3" ht="14.25">
      <c r="A24" s="11" t="s">
        <v>24</v>
      </c>
      <c r="B24" s="22">
        <v>2980.34</v>
      </c>
      <c r="C24" s="5"/>
    </row>
    <row r="25" spans="1:3" ht="71.25" customHeight="1">
      <c r="A25" s="11" t="s">
        <v>25</v>
      </c>
      <c r="B25" s="22">
        <v>41591.15</v>
      </c>
      <c r="C25" s="3"/>
    </row>
    <row r="26" spans="1:3" ht="32.25" customHeight="1">
      <c r="A26" s="11" t="s">
        <v>26</v>
      </c>
      <c r="B26" s="23">
        <v>17120.64</v>
      </c>
      <c r="C26" s="3"/>
    </row>
    <row r="27" spans="1:3" ht="51.75" customHeight="1">
      <c r="A27" s="11" t="s">
        <v>27</v>
      </c>
      <c r="B27" s="22">
        <f>2709.4+681.87+62728.46+40826.16</f>
        <v>106945.89</v>
      </c>
      <c r="C27" s="3"/>
    </row>
    <row r="28" spans="1:3" ht="15" customHeight="1">
      <c r="A28" s="24" t="s">
        <v>28</v>
      </c>
      <c r="B28" s="25">
        <f>B29+B30+B31</f>
        <v>22190.95</v>
      </c>
      <c r="C28" s="3"/>
    </row>
    <row r="29" spans="1:3" ht="15" customHeight="1">
      <c r="A29" s="26" t="s">
        <v>29</v>
      </c>
      <c r="B29" s="22">
        <v>1445.01</v>
      </c>
      <c r="C29" s="3"/>
    </row>
    <row r="30" spans="1:3" ht="15" customHeight="1">
      <c r="A30" s="11" t="s">
        <v>30</v>
      </c>
      <c r="B30" s="22">
        <v>12849.6</v>
      </c>
      <c r="C30" s="3"/>
    </row>
    <row r="31" spans="1:3" ht="15" customHeight="1">
      <c r="A31" s="26" t="s">
        <v>31</v>
      </c>
      <c r="B31" s="22">
        <v>7896.34</v>
      </c>
      <c r="C31" s="3"/>
    </row>
    <row r="32" spans="1:3" ht="22.5" customHeight="1">
      <c r="A32" s="27" t="s">
        <v>42</v>
      </c>
      <c r="B32" s="25">
        <v>30728.35</v>
      </c>
      <c r="C32" s="3"/>
    </row>
    <row r="33" spans="1:3" ht="15" customHeight="1">
      <c r="A33" s="17" t="s">
        <v>43</v>
      </c>
      <c r="B33" s="23">
        <v>30728.35</v>
      </c>
      <c r="C33" s="3"/>
    </row>
    <row r="34" ht="14.25">
      <c r="A34" t="s">
        <v>33</v>
      </c>
    </row>
    <row r="35" ht="14.25"/>
    <row r="36" ht="14.25">
      <c r="A36" t="s">
        <v>34</v>
      </c>
    </row>
    <row r="40" ht="14.25"/>
  </sheetData>
  <sheetProtection selectLockedCells="1" selectUnlockedCells="1"/>
  <mergeCells count="1">
    <mergeCell ref="A1:C1"/>
  </mergeCells>
  <printOptions/>
  <pageMargins left="0.39375" right="0" top="0.2652777777777778" bottom="0.2652777777777778" header="0" footer="0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0">
      <selection activeCell="A39" sqref="A39"/>
    </sheetView>
  </sheetViews>
  <sheetFormatPr defaultColWidth="11.421875" defaultRowHeight="12.75"/>
  <cols>
    <col min="1" max="1" width="82.7109375" style="0" customWidth="1"/>
    <col min="2" max="16384" width="11.57421875" style="0" customWidth="1"/>
  </cols>
  <sheetData>
    <row r="1" spans="1:3" ht="58.5" customHeight="1">
      <c r="A1" s="1" t="s">
        <v>197</v>
      </c>
      <c r="B1" s="1"/>
      <c r="C1" s="1"/>
    </row>
    <row r="2" spans="1:3" ht="9" customHeight="1">
      <c r="A2" s="2"/>
      <c r="B2" s="2"/>
      <c r="C2" s="2"/>
    </row>
    <row r="3" spans="1:3" ht="13.5">
      <c r="A3" s="3" t="s">
        <v>1</v>
      </c>
      <c r="B3" s="3"/>
      <c r="C3" s="3"/>
    </row>
    <row r="4" spans="1:3" ht="14.25">
      <c r="A4" s="3" t="s">
        <v>198</v>
      </c>
      <c r="B4" s="3"/>
      <c r="C4" s="3"/>
    </row>
    <row r="5" spans="1:3" ht="13.5">
      <c r="A5" s="3" t="s">
        <v>97</v>
      </c>
      <c r="B5" s="3"/>
      <c r="C5" s="3"/>
    </row>
    <row r="6" spans="1:3" ht="13.5">
      <c r="A6" s="3" t="s">
        <v>98</v>
      </c>
      <c r="B6" s="3"/>
      <c r="C6" s="3"/>
    </row>
    <row r="7" spans="1:3" ht="15.75" customHeight="1">
      <c r="A7" s="3" t="s">
        <v>6</v>
      </c>
      <c r="B7" s="3"/>
      <c r="C7" s="3"/>
    </row>
    <row r="8" spans="1:3" ht="24" customHeight="1">
      <c r="A8" s="4" t="s">
        <v>199</v>
      </c>
      <c r="B8" s="4"/>
      <c r="C8" s="4"/>
    </row>
    <row r="9" spans="1:3" ht="20.25" customHeight="1">
      <c r="A9" s="4" t="s">
        <v>200</v>
      </c>
      <c r="B9" s="4"/>
      <c r="C9" s="4"/>
    </row>
    <row r="10" spans="1:3" ht="13.5">
      <c r="A10" s="3" t="s">
        <v>9</v>
      </c>
      <c r="B10" s="3"/>
      <c r="C10" s="3"/>
    </row>
    <row r="11" spans="1:3" ht="13.5">
      <c r="A11" s="5" t="s">
        <v>201</v>
      </c>
      <c r="B11" s="5"/>
      <c r="C11" s="5"/>
    </row>
    <row r="12" spans="1:3" ht="13.5">
      <c r="A12" s="5" t="s">
        <v>202</v>
      </c>
      <c r="B12" s="5"/>
      <c r="C12" s="5"/>
    </row>
    <row r="13" spans="1:3" ht="14.25">
      <c r="A13" s="6" t="s">
        <v>203</v>
      </c>
      <c r="B13" s="6"/>
      <c r="C13" s="4"/>
    </row>
    <row r="14" spans="1:3" ht="14.25">
      <c r="A14" s="6" t="s">
        <v>13</v>
      </c>
      <c r="B14" s="6"/>
      <c r="C14" s="4"/>
    </row>
    <row r="15" spans="1:3" ht="14.25">
      <c r="A15" s="7" t="s">
        <v>14</v>
      </c>
      <c r="B15" s="7" t="s">
        <v>15</v>
      </c>
      <c r="C15" s="8"/>
    </row>
    <row r="16" spans="1:3" ht="14.25">
      <c r="A16" s="9" t="s">
        <v>16</v>
      </c>
      <c r="B16" s="21">
        <f>B17+B18+B19+B20+B21+B22+B23+B24+B25+B26+B27+B28+B32</f>
        <v>365343.36999999994</v>
      </c>
      <c r="C16" s="5"/>
    </row>
    <row r="17" spans="1:3" ht="51.75" customHeight="1">
      <c r="A17" s="11" t="s">
        <v>17</v>
      </c>
      <c r="B17" s="41">
        <v>79387.73</v>
      </c>
      <c r="C17" s="3"/>
    </row>
    <row r="18" spans="1:3" ht="23.25" customHeight="1">
      <c r="A18" s="11" t="s">
        <v>18</v>
      </c>
      <c r="B18" s="73">
        <v>17133.04</v>
      </c>
      <c r="C18" s="3"/>
    </row>
    <row r="19" spans="1:3" ht="13.5" customHeight="1">
      <c r="A19" s="13" t="s">
        <v>19</v>
      </c>
      <c r="B19" s="73">
        <v>27514.8</v>
      </c>
      <c r="C19" s="3"/>
    </row>
    <row r="20" spans="1:3" ht="33" customHeight="1">
      <c r="A20" s="11" t="s">
        <v>20</v>
      </c>
      <c r="B20" s="73">
        <v>32840.84</v>
      </c>
      <c r="C20" s="3"/>
    </row>
    <row r="21" spans="1:3" ht="14.25" customHeight="1">
      <c r="A21" s="11" t="s">
        <v>21</v>
      </c>
      <c r="B21" s="74">
        <v>334.96</v>
      </c>
      <c r="C21" s="3"/>
    </row>
    <row r="22" spans="1:3" ht="21.75">
      <c r="A22" s="11" t="s">
        <v>22</v>
      </c>
      <c r="B22" s="73">
        <v>9545.66</v>
      </c>
      <c r="C22" s="3"/>
    </row>
    <row r="23" spans="1:3" ht="31.5">
      <c r="A23" s="11" t="s">
        <v>23</v>
      </c>
      <c r="B23" s="73">
        <v>5001.44</v>
      </c>
      <c r="C23" s="3"/>
    </row>
    <row r="24" spans="1:3" ht="14.25">
      <c r="A24" s="11" t="s">
        <v>24</v>
      </c>
      <c r="B24" s="73">
        <v>3012.9</v>
      </c>
      <c r="C24" s="5"/>
    </row>
    <row r="25" spans="1:3" ht="70.5" customHeight="1">
      <c r="A25" s="11" t="s">
        <v>25</v>
      </c>
      <c r="B25" s="73">
        <f>45399.48+182.6+924.41+6848.96-12990</f>
        <v>40365.450000000004</v>
      </c>
      <c r="C25" s="3"/>
    </row>
    <row r="26" spans="1:3" ht="30.75" customHeight="1">
      <c r="A26" s="11" t="s">
        <v>26</v>
      </c>
      <c r="B26" s="73">
        <v>17307.72</v>
      </c>
      <c r="C26" s="3"/>
    </row>
    <row r="27" spans="1:3" ht="51" customHeight="1">
      <c r="A27" s="11" t="s">
        <v>27</v>
      </c>
      <c r="B27" s="73">
        <f>41272.3+63413.81+689.31+2168.39+2739</f>
        <v>110282.81</v>
      </c>
      <c r="C27" s="3"/>
    </row>
    <row r="28" spans="1:3" ht="12.75" customHeight="1">
      <c r="A28" s="58" t="s">
        <v>28</v>
      </c>
      <c r="B28" s="76">
        <f>B29+B30+B31</f>
        <v>22433.42</v>
      </c>
      <c r="C28" s="3"/>
    </row>
    <row r="29" spans="1:3" ht="12.75" customHeight="1">
      <c r="A29" s="11" t="s">
        <v>30</v>
      </c>
      <c r="B29" s="38">
        <v>12990</v>
      </c>
      <c r="C29" s="3"/>
    </row>
    <row r="30" spans="1:3" ht="12.75" customHeight="1">
      <c r="A30" s="26" t="s">
        <v>31</v>
      </c>
      <c r="B30" s="38">
        <v>7982.62</v>
      </c>
      <c r="C30" s="3"/>
    </row>
    <row r="31" spans="1:3" ht="14.25">
      <c r="A31" s="26" t="s">
        <v>29</v>
      </c>
      <c r="B31" s="38">
        <v>1460.8</v>
      </c>
      <c r="C31" s="3"/>
    </row>
    <row r="32" spans="1:3" ht="12" customHeight="1">
      <c r="A32" s="66" t="s">
        <v>54</v>
      </c>
      <c r="B32" s="76">
        <v>182.6</v>
      </c>
      <c r="C32" s="3"/>
    </row>
    <row r="33" spans="1:3" ht="12" customHeight="1">
      <c r="A33" s="26" t="s">
        <v>55</v>
      </c>
      <c r="B33" s="38">
        <v>182.6</v>
      </c>
      <c r="C33" s="3"/>
    </row>
    <row r="34" ht="7.5" customHeight="1"/>
    <row r="35" ht="14.25">
      <c r="A35" t="s">
        <v>33</v>
      </c>
    </row>
    <row r="36" ht="14.25">
      <c r="A36" t="s">
        <v>34</v>
      </c>
    </row>
  </sheetData>
  <sheetProtection selectLockedCells="1" selectUnlockedCells="1"/>
  <mergeCells count="1">
    <mergeCell ref="A1:C1"/>
  </mergeCells>
  <printOptions/>
  <pageMargins left="0.39375" right="0" top="0.2652777777777778" bottom="0.2652777777777778" header="0" footer="0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35"/>
  <sheetViews>
    <sheetView zoomScale="71" zoomScaleNormal="71" workbookViewId="0" topLeftCell="A1">
      <selection activeCell="E30" sqref="E30"/>
    </sheetView>
  </sheetViews>
  <sheetFormatPr defaultColWidth="11.421875" defaultRowHeight="12.75"/>
  <cols>
    <col min="1" max="1" width="83.28125" style="0" customWidth="1"/>
    <col min="2" max="2" width="11.57421875" style="0" customWidth="1"/>
    <col min="3" max="3" width="4.7109375" style="0" customWidth="1"/>
    <col min="4" max="16384" width="11.57421875" style="0" customWidth="1"/>
  </cols>
  <sheetData>
    <row r="1" spans="1:3" ht="58.5" customHeight="1">
      <c r="A1" s="48" t="s">
        <v>204</v>
      </c>
      <c r="B1" s="48"/>
      <c r="C1" s="48"/>
    </row>
    <row r="2" spans="1:3" ht="8.25" customHeight="1">
      <c r="A2" s="49"/>
      <c r="B2" s="49"/>
      <c r="C2" s="49"/>
    </row>
    <row r="3" spans="1:3" ht="14.25">
      <c r="A3" s="50" t="s">
        <v>1</v>
      </c>
      <c r="B3" s="50"/>
      <c r="C3" s="50"/>
    </row>
    <row r="4" spans="1:3" ht="14.25">
      <c r="A4" s="50" t="s">
        <v>205</v>
      </c>
      <c r="B4" s="50"/>
      <c r="C4" s="50"/>
    </row>
    <row r="5" spans="1:3" ht="14.25">
      <c r="A5" s="50" t="s">
        <v>206</v>
      </c>
      <c r="B5" s="50"/>
      <c r="C5" s="50"/>
    </row>
    <row r="6" spans="1:3" ht="14.25">
      <c r="A6" s="50" t="s">
        <v>207</v>
      </c>
      <c r="B6" s="50"/>
      <c r="C6" s="50"/>
    </row>
    <row r="7" spans="1:3" ht="11.25" customHeight="1">
      <c r="A7" s="50" t="s">
        <v>6</v>
      </c>
      <c r="B7" s="50"/>
      <c r="C7" s="50"/>
    </row>
    <row r="8" spans="1:3" ht="24.75">
      <c r="A8" s="51" t="s">
        <v>208</v>
      </c>
      <c r="B8" s="51"/>
      <c r="C8" s="51"/>
    </row>
    <row r="9" spans="1:3" ht="14.25" customHeight="1">
      <c r="A9" s="51" t="s">
        <v>209</v>
      </c>
      <c r="B9" s="51"/>
      <c r="C9" s="51"/>
    </row>
    <row r="10" spans="1:3" ht="14.25">
      <c r="A10" s="50" t="s">
        <v>9</v>
      </c>
      <c r="B10" s="50"/>
      <c r="C10" s="50"/>
    </row>
    <row r="11" spans="1:3" ht="14.25">
      <c r="A11" s="49" t="s">
        <v>210</v>
      </c>
      <c r="B11" s="49"/>
      <c r="C11" s="49"/>
    </row>
    <row r="12" spans="1:3" ht="14.25">
      <c r="A12" s="49" t="s">
        <v>211</v>
      </c>
      <c r="B12" s="49"/>
      <c r="C12" s="49"/>
    </row>
    <row r="13" spans="1:3" ht="14.25">
      <c r="A13" s="52" t="s">
        <v>212</v>
      </c>
      <c r="B13" s="52"/>
      <c r="C13" s="51"/>
    </row>
    <row r="14" spans="1:3" ht="14.25">
      <c r="A14" s="52" t="s">
        <v>13</v>
      </c>
      <c r="B14" s="52"/>
      <c r="C14" s="51"/>
    </row>
    <row r="15" spans="1:3" ht="14.25">
      <c r="A15" s="21" t="s">
        <v>14</v>
      </c>
      <c r="B15" s="21" t="s">
        <v>15</v>
      </c>
      <c r="C15" s="53"/>
    </row>
    <row r="16" spans="1:3" ht="14.25">
      <c r="A16" s="54" t="s">
        <v>16</v>
      </c>
      <c r="B16" s="21">
        <f>B17+B18+B19+B20+B21+B22+B23+B24+B25+B26+B27+B28+B32</f>
        <v>201269.58000000002</v>
      </c>
      <c r="C16" s="49"/>
    </row>
    <row r="17" spans="1:3" ht="49.5" customHeight="1">
      <c r="A17" s="55" t="s">
        <v>17</v>
      </c>
      <c r="B17" s="41">
        <v>42191</v>
      </c>
      <c r="C17" s="50"/>
    </row>
    <row r="18" spans="1:7" ht="24.75">
      <c r="A18" s="55" t="s">
        <v>18</v>
      </c>
      <c r="B18" s="73">
        <v>9105.44</v>
      </c>
      <c r="C18" s="50"/>
      <c r="G18" s="78"/>
    </row>
    <row r="19" spans="1:3" ht="24.75">
      <c r="A19" s="57" t="s">
        <v>19</v>
      </c>
      <c r="B19" s="73">
        <v>14622.84</v>
      </c>
      <c r="C19" s="50"/>
    </row>
    <row r="20" spans="1:3" ht="31.5" customHeight="1">
      <c r="A20" s="55" t="s">
        <v>20</v>
      </c>
      <c r="B20" s="73">
        <v>19365.89</v>
      </c>
      <c r="C20" s="50"/>
    </row>
    <row r="21" spans="1:3" ht="24.75">
      <c r="A21" s="55" t="s">
        <v>21</v>
      </c>
      <c r="B21" s="74">
        <v>178.01</v>
      </c>
      <c r="C21" s="50"/>
    </row>
    <row r="22" spans="1:3" ht="24.75">
      <c r="A22" s="55" t="s">
        <v>22</v>
      </c>
      <c r="B22" s="73">
        <v>4734.3</v>
      </c>
      <c r="C22" s="50"/>
    </row>
    <row r="23" spans="1:3" ht="36.75">
      <c r="A23" s="55" t="s">
        <v>23</v>
      </c>
      <c r="B23" s="73">
        <v>3312.07</v>
      </c>
      <c r="C23" s="50"/>
    </row>
    <row r="24" spans="1:3" ht="24.75">
      <c r="A24" s="55" t="s">
        <v>24</v>
      </c>
      <c r="B24" s="73">
        <v>1601.22</v>
      </c>
      <c r="C24" s="49"/>
    </row>
    <row r="25" spans="1:3" ht="71.25" customHeight="1">
      <c r="A25" s="55" t="s">
        <v>25</v>
      </c>
      <c r="B25" s="73">
        <f>97.04+24127.8+491.28+5672.79-6903.6</f>
        <v>23485.309999999998</v>
      </c>
      <c r="C25" s="50"/>
    </row>
    <row r="26" spans="1:3" ht="36.75">
      <c r="A26" s="55" t="s">
        <v>26</v>
      </c>
      <c r="B26" s="73">
        <v>9198.24</v>
      </c>
      <c r="C26" s="50"/>
    </row>
    <row r="27" spans="1:3" ht="51" customHeight="1">
      <c r="A27" s="55" t="s">
        <v>27</v>
      </c>
      <c r="B27" s="73">
        <f>35963.12+21934.32+366.35+1455.66+1736.42</f>
        <v>61455.87</v>
      </c>
      <c r="C27" s="50"/>
    </row>
    <row r="28" spans="1:3" ht="14.25">
      <c r="A28" s="58" t="s">
        <v>28</v>
      </c>
      <c r="B28" s="76">
        <f>B29+B30+B31</f>
        <v>11922.35</v>
      </c>
      <c r="C28" s="50"/>
    </row>
    <row r="29" spans="1:3" ht="14.25">
      <c r="A29" s="11" t="s">
        <v>30</v>
      </c>
      <c r="B29" s="38">
        <v>6903.6</v>
      </c>
      <c r="C29" s="50"/>
    </row>
    <row r="30" spans="1:3" ht="14.25">
      <c r="A30" s="26" t="s">
        <v>31</v>
      </c>
      <c r="B30" s="38">
        <v>4242.4</v>
      </c>
      <c r="C30" s="50"/>
    </row>
    <row r="31" spans="1:3" ht="14.25">
      <c r="A31" s="26" t="s">
        <v>29</v>
      </c>
      <c r="B31" s="38">
        <v>776.35</v>
      </c>
      <c r="C31" s="50"/>
    </row>
    <row r="32" spans="1:3" ht="14.25">
      <c r="A32" s="66" t="s">
        <v>54</v>
      </c>
      <c r="B32" s="79">
        <v>97.04</v>
      </c>
      <c r="C32" s="50"/>
    </row>
    <row r="33" spans="1:3" ht="14.25">
      <c r="A33" s="26" t="s">
        <v>55</v>
      </c>
      <c r="B33" s="38">
        <v>97.04</v>
      </c>
      <c r="C33" s="63"/>
    </row>
    <row r="34" spans="1:3" ht="14.25">
      <c r="A34" s="63" t="s">
        <v>33</v>
      </c>
      <c r="B34" s="63"/>
      <c r="C34" s="63"/>
    </row>
    <row r="35" spans="1:3" ht="14.25">
      <c r="A35" s="63" t="s">
        <v>34</v>
      </c>
      <c r="B35" s="63"/>
      <c r="C35" s="63"/>
    </row>
  </sheetData>
  <sheetProtection selectLockedCells="1" selectUnlockedCells="1"/>
  <mergeCells count="1">
    <mergeCell ref="A1:C1"/>
  </mergeCells>
  <printOptions/>
  <pageMargins left="0.39375" right="0" top="0.2652777777777778" bottom="0.2652777777777778" header="0" footer="0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C36"/>
  <sheetViews>
    <sheetView tabSelected="1" workbookViewId="0" topLeftCell="A1">
      <selection activeCell="D38" sqref="D38"/>
    </sheetView>
  </sheetViews>
  <sheetFormatPr defaultColWidth="11.421875" defaultRowHeight="12.75"/>
  <cols>
    <col min="1" max="1" width="83.28125" style="0" customWidth="1"/>
    <col min="2" max="2" width="11.57421875" style="0" customWidth="1"/>
    <col min="3" max="3" width="4.7109375" style="0" customWidth="1"/>
    <col min="4" max="16384" width="11.57421875" style="0" customWidth="1"/>
  </cols>
  <sheetData>
    <row r="1" spans="1:3" ht="58.5" customHeight="1">
      <c r="A1" s="1" t="s">
        <v>213</v>
      </c>
      <c r="B1" s="1"/>
      <c r="C1" s="1"/>
    </row>
    <row r="2" spans="1:3" ht="8.25" customHeight="1">
      <c r="A2" s="2"/>
      <c r="B2" s="2"/>
      <c r="C2" s="2"/>
    </row>
    <row r="3" spans="1:3" ht="13.5">
      <c r="A3" s="3" t="s">
        <v>1</v>
      </c>
      <c r="B3" s="3"/>
      <c r="C3" s="3"/>
    </row>
    <row r="4" spans="1:3" ht="14.25">
      <c r="A4" s="3" t="s">
        <v>214</v>
      </c>
      <c r="B4" s="3"/>
      <c r="C4" s="3"/>
    </row>
    <row r="5" spans="1:3" ht="13.5">
      <c r="A5" s="3" t="s">
        <v>206</v>
      </c>
      <c r="B5" s="3"/>
      <c r="C5" s="3"/>
    </row>
    <row r="6" spans="1:3" ht="13.5">
      <c r="A6" s="3" t="s">
        <v>207</v>
      </c>
      <c r="B6" s="3"/>
      <c r="C6" s="3"/>
    </row>
    <row r="7" spans="1:3" ht="11.25" customHeight="1">
      <c r="A7" s="3" t="s">
        <v>6</v>
      </c>
      <c r="B7" s="3"/>
      <c r="C7" s="3"/>
    </row>
    <row r="8" spans="1:3" ht="23.25">
      <c r="A8" s="4" t="s">
        <v>215</v>
      </c>
      <c r="B8" s="4"/>
      <c r="C8" s="4"/>
    </row>
    <row r="9" spans="1:3" ht="14.25" customHeight="1">
      <c r="A9" s="4" t="s">
        <v>216</v>
      </c>
      <c r="B9" s="4"/>
      <c r="C9" s="4"/>
    </row>
    <row r="10" spans="1:3" ht="13.5">
      <c r="A10" s="3" t="s">
        <v>9</v>
      </c>
      <c r="B10" s="3"/>
      <c r="C10" s="3"/>
    </row>
    <row r="11" spans="1:3" ht="13.5">
      <c r="A11" s="5" t="s">
        <v>217</v>
      </c>
      <c r="B11" s="5"/>
      <c r="C11" s="5"/>
    </row>
    <row r="12" spans="1:3" ht="13.5">
      <c r="A12" s="5" t="s">
        <v>218</v>
      </c>
      <c r="B12" s="5"/>
      <c r="C12" s="5"/>
    </row>
    <row r="13" spans="1:3" ht="14.25">
      <c r="A13" s="6" t="s">
        <v>219</v>
      </c>
      <c r="B13" s="6"/>
      <c r="C13" s="4"/>
    </row>
    <row r="14" spans="1:3" ht="14.25">
      <c r="A14" s="6" t="s">
        <v>13</v>
      </c>
      <c r="B14" s="6"/>
      <c r="C14" s="4"/>
    </row>
    <row r="15" spans="1:3" ht="14.25">
      <c r="A15" s="7" t="s">
        <v>14</v>
      </c>
      <c r="B15" s="7" t="s">
        <v>15</v>
      </c>
      <c r="C15" s="8"/>
    </row>
    <row r="16" spans="1:3" ht="14.25">
      <c r="A16" s="9" t="s">
        <v>16</v>
      </c>
      <c r="B16" s="21">
        <f>B17+B18+B19+B20+B22+B21+B23+B24+B25+B26+B27+B28+B32</f>
        <v>570260.1499999999</v>
      </c>
      <c r="C16" s="5"/>
    </row>
    <row r="17" spans="1:3" ht="49.5" customHeight="1">
      <c r="A17" s="11" t="s">
        <v>17</v>
      </c>
      <c r="B17" s="80">
        <v>126947.02</v>
      </c>
      <c r="C17" s="3"/>
    </row>
    <row r="18" spans="1:3" ht="21.75">
      <c r="A18" s="11" t="s">
        <v>18</v>
      </c>
      <c r="B18" s="81">
        <v>27397.04</v>
      </c>
      <c r="C18" s="3"/>
    </row>
    <row r="19" spans="1:3" ht="21.75">
      <c r="A19" s="13" t="s">
        <v>19</v>
      </c>
      <c r="B19" s="80">
        <v>43998.24</v>
      </c>
      <c r="C19" s="3"/>
    </row>
    <row r="20" spans="1:3" ht="31.5" customHeight="1">
      <c r="A20" s="11" t="s">
        <v>20</v>
      </c>
      <c r="B20" s="80">
        <v>51896.52</v>
      </c>
      <c r="C20" s="3"/>
    </row>
    <row r="21" spans="1:3" ht="14.25">
      <c r="A21" s="11" t="s">
        <v>21</v>
      </c>
      <c r="B21" s="82">
        <v>535.61</v>
      </c>
      <c r="C21" s="3"/>
    </row>
    <row r="22" spans="1:3" ht="21.75">
      <c r="A22" s="11" t="s">
        <v>22</v>
      </c>
      <c r="B22" s="80">
        <v>9748.88</v>
      </c>
      <c r="C22" s="3"/>
    </row>
    <row r="23" spans="1:3" ht="31.5">
      <c r="A23" s="11" t="s">
        <v>23</v>
      </c>
      <c r="B23" s="80">
        <v>7343.54</v>
      </c>
      <c r="C23" s="3"/>
    </row>
    <row r="24" spans="1:3" ht="14.25">
      <c r="A24" s="11" t="s">
        <v>24</v>
      </c>
      <c r="B24" s="80">
        <v>4817.86</v>
      </c>
      <c r="C24" s="5"/>
    </row>
    <row r="25" spans="1:3" ht="71.25" customHeight="1">
      <c r="A25" s="11" t="s">
        <v>25</v>
      </c>
      <c r="B25" s="80">
        <f>291.99+74504.12+1478.22+2806.79-20772</f>
        <v>58309.119999999995</v>
      </c>
      <c r="C25" s="3"/>
    </row>
    <row r="26" spans="1:3" ht="31.5">
      <c r="A26" s="11" t="s">
        <v>26</v>
      </c>
      <c r="B26" s="80">
        <v>27676.2</v>
      </c>
      <c r="C26" s="3"/>
    </row>
    <row r="27" spans="1:3" ht="51" customHeight="1">
      <c r="A27" s="11" t="s">
        <v>27</v>
      </c>
      <c r="B27" s="80">
        <f>65997.6+1102.27+99142.18+2883.45+4379.89</f>
        <v>173505.39</v>
      </c>
      <c r="C27" s="3"/>
    </row>
    <row r="28" spans="1:3" ht="14.25">
      <c r="A28" s="58" t="s">
        <v>28</v>
      </c>
      <c r="B28" s="83">
        <f>B29+B30+B31</f>
        <v>35872.74</v>
      </c>
      <c r="C28" s="3"/>
    </row>
    <row r="29" spans="1:3" ht="14.25">
      <c r="A29" s="11" t="s">
        <v>30</v>
      </c>
      <c r="B29" s="84">
        <v>20772</v>
      </c>
      <c r="C29" s="3"/>
    </row>
    <row r="30" spans="1:3" ht="14.25">
      <c r="A30" s="26" t="s">
        <v>31</v>
      </c>
      <c r="B30" s="84">
        <v>12764.82</v>
      </c>
      <c r="C30" s="3"/>
    </row>
    <row r="31" spans="1:3" ht="14.25">
      <c r="A31" s="26" t="s">
        <v>29</v>
      </c>
      <c r="B31" s="84">
        <v>2335.92</v>
      </c>
      <c r="C31" s="3"/>
    </row>
    <row r="32" spans="1:3" ht="14.25">
      <c r="A32" s="66" t="s">
        <v>54</v>
      </c>
      <c r="B32" s="83">
        <v>2211.99</v>
      </c>
      <c r="C32" s="3"/>
    </row>
    <row r="33" spans="1:3" ht="14.25">
      <c r="A33" s="26" t="s">
        <v>55</v>
      </c>
      <c r="B33" s="84">
        <v>2211.99</v>
      </c>
      <c r="C33" s="3"/>
    </row>
    <row r="34" ht="14.25"/>
    <row r="35" ht="14.25">
      <c r="A35" t="s">
        <v>57</v>
      </c>
    </row>
    <row r="36" ht="14.25">
      <c r="A36" t="s">
        <v>34</v>
      </c>
    </row>
  </sheetData>
  <sheetProtection selectLockedCells="1" selectUnlockedCells="1"/>
  <mergeCells count="1">
    <mergeCell ref="A1:C1"/>
  </mergeCells>
  <printOptions/>
  <pageMargins left="0.39375" right="0" top="0.2652777777777778" bottom="0.2652777777777778" header="0" footer="0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25">
      <selection activeCell="E28" sqref="E28"/>
    </sheetView>
  </sheetViews>
  <sheetFormatPr defaultColWidth="11.421875" defaultRowHeight="12.75"/>
  <cols>
    <col min="1" max="1" width="84.7109375" style="0" customWidth="1"/>
    <col min="2" max="2" width="11.57421875" style="0" customWidth="1"/>
    <col min="3" max="3" width="5.57421875" style="0" customWidth="1"/>
    <col min="4" max="16384" width="11.57421875" style="0" customWidth="1"/>
  </cols>
  <sheetData>
    <row r="1" spans="1:3" ht="58.5" customHeight="1">
      <c r="A1" s="1" t="s">
        <v>44</v>
      </c>
      <c r="B1" s="1"/>
      <c r="C1" s="1"/>
    </row>
    <row r="2" spans="1:3" ht="9.75" customHeight="1">
      <c r="A2" s="2"/>
      <c r="B2" s="2"/>
      <c r="C2" s="2"/>
    </row>
    <row r="3" spans="1:3" ht="12.75">
      <c r="A3" s="3" t="s">
        <v>1</v>
      </c>
      <c r="B3" s="3"/>
      <c r="C3" s="3"/>
    </row>
    <row r="4" spans="1:3" ht="14.25">
      <c r="A4" s="3" t="s">
        <v>45</v>
      </c>
      <c r="B4" s="3"/>
      <c r="C4" s="3"/>
    </row>
    <row r="5" spans="1:3" ht="12.75">
      <c r="A5" s="3" t="s">
        <v>46</v>
      </c>
      <c r="B5" s="3"/>
      <c r="C5" s="3"/>
    </row>
    <row r="6" spans="1:3" ht="11.25" customHeight="1">
      <c r="A6" s="3" t="s">
        <v>47</v>
      </c>
      <c r="B6" s="3"/>
      <c r="C6" s="3"/>
    </row>
    <row r="7" spans="1:3" ht="15" customHeight="1">
      <c r="A7" s="3" t="s">
        <v>6</v>
      </c>
      <c r="B7" s="3"/>
      <c r="C7" s="3"/>
    </row>
    <row r="8" spans="1:3" ht="21" customHeight="1">
      <c r="A8" s="4" t="s">
        <v>48</v>
      </c>
      <c r="B8" s="4"/>
      <c r="C8" s="4"/>
    </row>
    <row r="9" spans="1:3" ht="12" customHeight="1">
      <c r="A9" s="4" t="s">
        <v>49</v>
      </c>
      <c r="B9" s="4"/>
      <c r="C9" s="4"/>
    </row>
    <row r="10" spans="1:3" ht="12.75">
      <c r="A10" s="3" t="s">
        <v>9</v>
      </c>
      <c r="B10" s="3"/>
      <c r="C10" s="3"/>
    </row>
    <row r="11" spans="1:3" ht="12.75">
      <c r="A11" s="5" t="s">
        <v>50</v>
      </c>
      <c r="B11" s="5"/>
      <c r="C11" s="5"/>
    </row>
    <row r="12" spans="1:3" ht="12.75">
      <c r="A12" s="5" t="s">
        <v>51</v>
      </c>
      <c r="B12" s="5"/>
      <c r="C12" s="5"/>
    </row>
    <row r="13" spans="1:3" ht="14.25">
      <c r="A13" s="6" t="s">
        <v>52</v>
      </c>
      <c r="B13" s="6"/>
      <c r="C13" s="4"/>
    </row>
    <row r="14" spans="1:3" ht="14.25">
      <c r="A14" s="6" t="s">
        <v>13</v>
      </c>
      <c r="B14" s="6"/>
      <c r="C14" s="4"/>
    </row>
    <row r="15" spans="1:3" ht="14.25">
      <c r="A15" s="7" t="s">
        <v>14</v>
      </c>
      <c r="B15" s="7" t="s">
        <v>15</v>
      </c>
      <c r="C15" s="8"/>
    </row>
    <row r="16" spans="1:3" ht="14.25">
      <c r="A16" s="9" t="s">
        <v>16</v>
      </c>
      <c r="B16" s="21">
        <f>B17+B18+B19+B20+B21+B22+B23+B24+B25+B26+B27+B28+B33</f>
        <v>465015.8900000001</v>
      </c>
      <c r="C16" s="5"/>
    </row>
    <row r="17" spans="1:3" ht="51.75" customHeight="1">
      <c r="A17" s="11" t="s">
        <v>17</v>
      </c>
      <c r="B17" s="28">
        <v>100354.89</v>
      </c>
      <c r="C17" s="3"/>
    </row>
    <row r="18" spans="1:3" ht="21.75" customHeight="1">
      <c r="A18" s="11" t="s">
        <v>18</v>
      </c>
      <c r="B18" s="28">
        <v>21658.07</v>
      </c>
      <c r="C18" s="3"/>
    </row>
    <row r="19" spans="1:3" ht="21.75">
      <c r="A19" s="13" t="s">
        <v>19</v>
      </c>
      <c r="B19" s="28">
        <v>34781.76</v>
      </c>
      <c r="C19" s="3"/>
    </row>
    <row r="20" spans="1:3" ht="32.25" customHeight="1">
      <c r="A20" s="11" t="s">
        <v>20</v>
      </c>
      <c r="B20" s="28">
        <v>43498.84</v>
      </c>
      <c r="C20" s="3"/>
    </row>
    <row r="21" spans="1:3" ht="17.25" customHeight="1">
      <c r="A21" s="11" t="s">
        <v>21</v>
      </c>
      <c r="B21" s="28">
        <v>423.42</v>
      </c>
      <c r="C21" s="3"/>
    </row>
    <row r="22" spans="1:3" ht="21.75">
      <c r="A22" s="11" t="s">
        <v>22</v>
      </c>
      <c r="B22" s="28">
        <v>11747.9</v>
      </c>
      <c r="C22" s="3"/>
    </row>
    <row r="23" spans="1:3" ht="21.75">
      <c r="A23" s="11" t="s">
        <v>23</v>
      </c>
      <c r="B23" s="28">
        <v>6322.34</v>
      </c>
      <c r="C23" s="3"/>
    </row>
    <row r="24" spans="1:3" ht="14.25">
      <c r="A24" s="11" t="s">
        <v>24</v>
      </c>
      <c r="B24" s="28">
        <v>3808.64</v>
      </c>
      <c r="C24" s="5"/>
    </row>
    <row r="25" spans="1:3" ht="72.75" customHeight="1">
      <c r="A25" s="11" t="s">
        <v>25</v>
      </c>
      <c r="B25" s="28">
        <f>230.83+57389.88+1168.56+523.12-16420.8</f>
        <v>42891.59</v>
      </c>
      <c r="C25" s="3"/>
    </row>
    <row r="26" spans="1:3" ht="33.75" customHeight="1">
      <c r="A26" s="11" t="s">
        <v>26</v>
      </c>
      <c r="B26" s="28">
        <v>21878.88</v>
      </c>
      <c r="C26" s="3"/>
    </row>
    <row r="27" spans="1:3" ht="52.5" customHeight="1">
      <c r="A27" s="11" t="s">
        <v>27</v>
      </c>
      <c r="B27" s="28">
        <f>3462.4+2741.06+230.83+871.37+80162.1+52172.64</f>
        <v>139640.40000000002</v>
      </c>
      <c r="C27" s="3"/>
    </row>
    <row r="28" spans="1:3" ht="15" customHeight="1">
      <c r="A28" s="29" t="s">
        <v>28</v>
      </c>
      <c r="B28" s="30">
        <f>B29+B30+B31+B32</f>
        <v>35858.33</v>
      </c>
      <c r="C28" s="3"/>
    </row>
    <row r="29" spans="1:3" ht="15" customHeight="1">
      <c r="A29" s="26" t="s">
        <v>29</v>
      </c>
      <c r="B29" s="28">
        <v>1846.62</v>
      </c>
      <c r="C29" s="3"/>
    </row>
    <row r="30" spans="1:3" ht="15" customHeight="1">
      <c r="A30" s="11" t="s">
        <v>30</v>
      </c>
      <c r="B30" s="28">
        <f>993.49+9097.42</f>
        <v>10090.91</v>
      </c>
      <c r="C30" s="3"/>
    </row>
    <row r="31" spans="1:3" ht="15" customHeight="1">
      <c r="A31" s="26" t="s">
        <v>31</v>
      </c>
      <c r="B31" s="28">
        <v>16420.8</v>
      </c>
      <c r="C31" s="3"/>
    </row>
    <row r="32" spans="1:3" ht="15" customHeight="1">
      <c r="A32" s="31" t="s">
        <v>53</v>
      </c>
      <c r="B32" s="28">
        <v>7500</v>
      </c>
      <c r="C32" s="3"/>
    </row>
    <row r="33" spans="1:3" ht="15" customHeight="1">
      <c r="A33" s="29" t="s">
        <v>54</v>
      </c>
      <c r="B33" s="30">
        <f>B34+B35</f>
        <v>2150.83</v>
      </c>
      <c r="C33" s="3"/>
    </row>
    <row r="34" spans="1:3" ht="15" customHeight="1">
      <c r="A34" s="11" t="s">
        <v>55</v>
      </c>
      <c r="B34" s="28">
        <v>230.83</v>
      </c>
      <c r="C34" s="3"/>
    </row>
    <row r="35" spans="1:3" ht="14.25">
      <c r="A35" s="11" t="s">
        <v>56</v>
      </c>
      <c r="B35" s="28">
        <v>1920</v>
      </c>
      <c r="C35" s="3"/>
    </row>
    <row r="36" ht="14.25"/>
    <row r="37" ht="14.25">
      <c r="A37" t="s">
        <v>57</v>
      </c>
    </row>
    <row r="38" ht="14.25"/>
    <row r="39" ht="14.25">
      <c r="A39" t="s">
        <v>34</v>
      </c>
    </row>
  </sheetData>
  <sheetProtection selectLockedCells="1" selectUnlockedCells="1"/>
  <mergeCells count="1">
    <mergeCell ref="A1:C1"/>
  </mergeCells>
  <printOptions/>
  <pageMargins left="0.39375" right="0" top="0.2652777777777778" bottom="0.2652777777777778" header="0" footer="0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3">
      <selection activeCell="A9" sqref="A9"/>
    </sheetView>
  </sheetViews>
  <sheetFormatPr defaultColWidth="11.421875" defaultRowHeight="12.75"/>
  <cols>
    <col min="1" max="1" width="78.8515625" style="0" customWidth="1"/>
    <col min="2" max="2" width="11.57421875" style="0" customWidth="1"/>
    <col min="3" max="3" width="4.7109375" style="0" customWidth="1"/>
    <col min="4" max="16384" width="11.57421875" style="0" customWidth="1"/>
  </cols>
  <sheetData>
    <row r="1" spans="1:3" ht="58.5" customHeight="1">
      <c r="A1" s="1" t="s">
        <v>58</v>
      </c>
      <c r="B1" s="1"/>
      <c r="C1" s="1"/>
    </row>
    <row r="2" spans="1:3" ht="9" customHeight="1">
      <c r="A2" s="2"/>
      <c r="B2" s="2"/>
      <c r="C2" s="2"/>
    </row>
    <row r="3" spans="1:3" ht="12.75">
      <c r="A3" s="3" t="s">
        <v>1</v>
      </c>
      <c r="B3" s="3"/>
      <c r="C3" s="3"/>
    </row>
    <row r="4" spans="1:3" ht="14.25">
      <c r="A4" s="3" t="s">
        <v>59</v>
      </c>
      <c r="B4" s="3"/>
      <c r="C4" s="3"/>
    </row>
    <row r="5" spans="1:3" ht="12.75">
      <c r="A5" s="3" t="s">
        <v>60</v>
      </c>
      <c r="B5" s="3"/>
      <c r="C5" s="3"/>
    </row>
    <row r="6" spans="1:3" ht="11.25" customHeight="1">
      <c r="A6" s="3" t="s">
        <v>61</v>
      </c>
      <c r="B6" s="3"/>
      <c r="C6" s="3"/>
    </row>
    <row r="7" spans="1:3" ht="12" customHeight="1">
      <c r="A7" s="3" t="s">
        <v>6</v>
      </c>
      <c r="B7" s="3"/>
      <c r="C7" s="3"/>
    </row>
    <row r="8" spans="1:3" ht="23.25">
      <c r="A8" s="4" t="s">
        <v>62</v>
      </c>
      <c r="B8" s="4"/>
      <c r="C8" s="4"/>
    </row>
    <row r="9" spans="1:3" ht="13.5" customHeight="1">
      <c r="A9" s="4" t="s">
        <v>63</v>
      </c>
      <c r="B9" s="4"/>
      <c r="C9" s="4"/>
    </row>
    <row r="10" spans="1:3" ht="12.75">
      <c r="A10" s="3" t="s">
        <v>9</v>
      </c>
      <c r="B10" s="3"/>
      <c r="C10" s="3"/>
    </row>
    <row r="11" spans="1:3" ht="12.75">
      <c r="A11" s="5" t="s">
        <v>64</v>
      </c>
      <c r="B11" s="5"/>
      <c r="C11" s="5"/>
    </row>
    <row r="12" spans="1:3" ht="12.75">
      <c r="A12" s="5" t="s">
        <v>65</v>
      </c>
      <c r="B12" s="5"/>
      <c r="C12" s="5"/>
    </row>
    <row r="13" spans="1:3" ht="14.25">
      <c r="A13" s="6" t="s">
        <v>66</v>
      </c>
      <c r="B13" s="6"/>
      <c r="C13" s="4"/>
    </row>
    <row r="14" spans="1:3" ht="14.25">
      <c r="A14" s="6" t="s">
        <v>13</v>
      </c>
      <c r="B14" s="6"/>
      <c r="C14" s="4"/>
    </row>
    <row r="15" spans="1:3" ht="14.25">
      <c r="A15" s="7" t="s">
        <v>14</v>
      </c>
      <c r="B15" s="7" t="s">
        <v>15</v>
      </c>
      <c r="C15" s="8"/>
    </row>
    <row r="16" spans="1:3" ht="14.25">
      <c r="A16" s="9" t="s">
        <v>16</v>
      </c>
      <c r="B16" s="21">
        <f>B17+B18+B19+B20+B21+B22+B23+B24+B25+B26+B27+B28+B33</f>
        <v>390825.69</v>
      </c>
      <c r="C16" s="5"/>
    </row>
    <row r="17" spans="1:3" ht="51" customHeight="1">
      <c r="A17" s="11" t="s">
        <v>17</v>
      </c>
      <c r="B17" s="28">
        <v>84360</v>
      </c>
      <c r="C17" s="3"/>
    </row>
    <row r="18" spans="1:3" ht="21" customHeight="1">
      <c r="A18" s="11" t="s">
        <v>18</v>
      </c>
      <c r="B18" s="28">
        <v>18206.14</v>
      </c>
      <c r="C18" s="3"/>
    </row>
    <row r="19" spans="1:3" ht="21.75" customHeight="1">
      <c r="A19" s="13" t="s">
        <v>19</v>
      </c>
      <c r="B19" s="28">
        <v>29238.12</v>
      </c>
      <c r="C19" s="3"/>
    </row>
    <row r="20" spans="1:3" ht="31.5" customHeight="1">
      <c r="A20" s="11" t="s">
        <v>20</v>
      </c>
      <c r="B20" s="28">
        <v>36565.82</v>
      </c>
      <c r="C20" s="3"/>
    </row>
    <row r="21" spans="1:3" ht="12.75" customHeight="1">
      <c r="A21" s="11" t="s">
        <v>21</v>
      </c>
      <c r="B21" s="28">
        <v>355.94</v>
      </c>
      <c r="C21" s="3"/>
    </row>
    <row r="22" spans="1:3" ht="21" customHeight="1">
      <c r="A22" s="11" t="s">
        <v>22</v>
      </c>
      <c r="B22" s="32">
        <v>9457.75</v>
      </c>
      <c r="C22" s="3"/>
    </row>
    <row r="23" spans="1:3" ht="31.5">
      <c r="A23" s="11" t="s">
        <v>23</v>
      </c>
      <c r="B23" s="28">
        <v>5314.66</v>
      </c>
      <c r="C23" s="3"/>
    </row>
    <row r="24" spans="1:3" ht="14.25">
      <c r="A24" s="11" t="s">
        <v>24</v>
      </c>
      <c r="B24" s="28">
        <v>3201.61</v>
      </c>
      <c r="C24" s="5"/>
    </row>
    <row r="25" spans="1:3" ht="70.5" customHeight="1">
      <c r="A25" s="11" t="s">
        <v>25</v>
      </c>
      <c r="B25" s="28">
        <f>194.04+48243+982.31+1201.53-13803.6</f>
        <v>36817.28</v>
      </c>
      <c r="C25" s="3"/>
    </row>
    <row r="26" spans="1:3" ht="30.75" customHeight="1">
      <c r="A26" s="11" t="s">
        <v>26</v>
      </c>
      <c r="B26" s="28">
        <v>18391.68</v>
      </c>
      <c r="C26" s="3"/>
    </row>
    <row r="27" spans="1:3" ht="60" customHeight="1">
      <c r="A27" s="11" t="s">
        <v>27</v>
      </c>
      <c r="B27" s="28">
        <f>2910.55+2304.18+194.04+732.49+67385.65+43857.24</f>
        <v>117384.15</v>
      </c>
      <c r="C27" s="3"/>
    </row>
    <row r="28" spans="1:3" ht="14.25" customHeight="1">
      <c r="A28" s="29" t="s">
        <v>28</v>
      </c>
      <c r="B28" s="30">
        <f>B29+B30+B31+B32</f>
        <v>31338.5</v>
      </c>
      <c r="C28" s="3"/>
    </row>
    <row r="29" spans="1:3" ht="14.25" customHeight="1">
      <c r="A29" s="26" t="s">
        <v>29</v>
      </c>
      <c r="B29" s="28">
        <v>1552.3</v>
      </c>
      <c r="C29" s="3"/>
    </row>
    <row r="30" spans="1:3" ht="14.25" customHeight="1">
      <c r="A30" s="11" t="s">
        <v>30</v>
      </c>
      <c r="B30" s="28">
        <v>13803.6</v>
      </c>
      <c r="C30" s="3"/>
    </row>
    <row r="31" spans="1:3" ht="14.25" customHeight="1">
      <c r="A31" s="26" t="s">
        <v>31</v>
      </c>
      <c r="B31" s="28">
        <v>8482.6</v>
      </c>
      <c r="C31" s="3"/>
    </row>
    <row r="32" spans="1:3" ht="14.25" customHeight="1">
      <c r="A32" s="26" t="s">
        <v>67</v>
      </c>
      <c r="B32" s="28">
        <v>7500</v>
      </c>
      <c r="C32" s="3"/>
    </row>
    <row r="33" spans="1:3" ht="14.25" customHeight="1">
      <c r="A33" s="33" t="s">
        <v>42</v>
      </c>
      <c r="B33" s="30">
        <v>194.04</v>
      </c>
      <c r="C33" s="3"/>
    </row>
    <row r="34" spans="1:3" ht="14.25" customHeight="1">
      <c r="A34" s="26" t="s">
        <v>68</v>
      </c>
      <c r="B34" s="28">
        <v>194.04</v>
      </c>
      <c r="C34" s="3"/>
    </row>
    <row r="35" ht="23.25" customHeight="1">
      <c r="C35" s="3"/>
    </row>
    <row r="36" spans="1:3" ht="12.75" customHeight="1">
      <c r="A36" t="s">
        <v>33</v>
      </c>
      <c r="C36" s="3"/>
    </row>
    <row r="38" ht="14.25">
      <c r="A38" t="s">
        <v>34</v>
      </c>
    </row>
  </sheetData>
  <sheetProtection selectLockedCells="1" selectUnlockedCells="1"/>
  <mergeCells count="1">
    <mergeCell ref="A1:C1"/>
  </mergeCells>
  <printOptions/>
  <pageMargins left="0.39375" right="0" top="0.2652777777777778" bottom="0.2652777777777778" header="0" footer="0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38"/>
  <sheetViews>
    <sheetView zoomScale="71" zoomScaleNormal="71" workbookViewId="0" topLeftCell="A1">
      <selection activeCell="H8" sqref="H8"/>
    </sheetView>
  </sheetViews>
  <sheetFormatPr defaultColWidth="11.421875" defaultRowHeight="12.75"/>
  <cols>
    <col min="1" max="1" width="79.7109375" style="0" customWidth="1"/>
    <col min="2" max="2" width="11.57421875" style="0" customWidth="1"/>
    <col min="3" max="3" width="5.140625" style="0" customWidth="1"/>
    <col min="4" max="16384" width="11.57421875" style="0" customWidth="1"/>
  </cols>
  <sheetData>
    <row r="1" spans="1:3" ht="58.5" customHeight="1">
      <c r="A1" s="1" t="s">
        <v>69</v>
      </c>
      <c r="B1" s="1"/>
      <c r="C1" s="1"/>
    </row>
    <row r="2" spans="1:3" ht="7.5" customHeight="1">
      <c r="A2" s="2"/>
      <c r="B2" s="2"/>
      <c r="C2" s="2"/>
    </row>
    <row r="3" spans="1:3" ht="12.75">
      <c r="A3" s="3" t="s">
        <v>1</v>
      </c>
      <c r="B3" s="3"/>
      <c r="C3" s="3"/>
    </row>
    <row r="4" spans="1:3" ht="14.25">
      <c r="A4" s="3" t="s">
        <v>70</v>
      </c>
      <c r="B4" s="3"/>
      <c r="C4" s="3"/>
    </row>
    <row r="5" spans="1:3" ht="12.75">
      <c r="A5" s="3" t="s">
        <v>4</v>
      </c>
      <c r="B5" s="3"/>
      <c r="C5" s="3"/>
    </row>
    <row r="6" spans="1:3" ht="13.5" customHeight="1">
      <c r="A6" s="3" t="s">
        <v>5</v>
      </c>
      <c r="B6" s="3"/>
      <c r="C6" s="3"/>
    </row>
    <row r="7" spans="1:3" ht="13.5" customHeight="1">
      <c r="A7" s="3" t="s">
        <v>6</v>
      </c>
      <c r="B7" s="3"/>
      <c r="C7" s="3"/>
    </row>
    <row r="8" spans="1:3" ht="23.25">
      <c r="A8" s="4" t="s">
        <v>71</v>
      </c>
      <c r="B8" s="4"/>
      <c r="C8" s="4"/>
    </row>
    <row r="9" spans="1:3" ht="33" customHeight="1">
      <c r="A9" s="4" t="s">
        <v>72</v>
      </c>
      <c r="B9" s="4"/>
      <c r="C9" s="4"/>
    </row>
    <row r="10" spans="1:3" ht="12.75">
      <c r="A10" s="3" t="s">
        <v>9</v>
      </c>
      <c r="B10" s="3"/>
      <c r="C10" s="3"/>
    </row>
    <row r="11" spans="1:3" ht="12.75">
      <c r="A11" s="5" t="s">
        <v>73</v>
      </c>
      <c r="B11" s="5"/>
      <c r="C11" s="5"/>
    </row>
    <row r="12" spans="1:3" ht="12.75">
      <c r="A12" s="5" t="s">
        <v>74</v>
      </c>
      <c r="B12" s="5"/>
      <c r="C12" s="5"/>
    </row>
    <row r="13" spans="1:3" ht="14.25">
      <c r="A13" s="6" t="s">
        <v>75</v>
      </c>
      <c r="B13" s="6"/>
      <c r="C13" s="4"/>
    </row>
    <row r="14" spans="1:3" ht="14.25">
      <c r="A14" s="6" t="s">
        <v>13</v>
      </c>
      <c r="B14" s="6"/>
      <c r="C14" s="4"/>
    </row>
    <row r="15" spans="1:3" ht="14.25">
      <c r="A15" s="7" t="s">
        <v>14</v>
      </c>
      <c r="B15" s="7" t="s">
        <v>15</v>
      </c>
      <c r="C15" s="8"/>
    </row>
    <row r="16" spans="1:3" ht="16.5">
      <c r="A16" s="9" t="s">
        <v>16</v>
      </c>
      <c r="B16" s="10">
        <f>B17+B18+B19+B20+B21+B22+B23+B24+B25+B26+B27+B28+B33</f>
        <v>373493</v>
      </c>
      <c r="C16" s="5"/>
    </row>
    <row r="17" spans="1:3" ht="51" customHeight="1">
      <c r="A17" s="11" t="s">
        <v>17</v>
      </c>
      <c r="B17" s="34">
        <v>80531.79</v>
      </c>
      <c r="C17" s="3"/>
    </row>
    <row r="18" spans="1:3" ht="22.5" customHeight="1">
      <c r="A18" s="11" t="s">
        <v>18</v>
      </c>
      <c r="B18" s="34">
        <v>17379.95</v>
      </c>
      <c r="C18" s="3"/>
    </row>
    <row r="19" spans="1:3" ht="22.5">
      <c r="A19" s="13" t="s">
        <v>19</v>
      </c>
      <c r="B19" s="35">
        <v>27911.28</v>
      </c>
      <c r="C19" s="3"/>
    </row>
    <row r="20" spans="1:3" ht="33" customHeight="1">
      <c r="A20" s="11" t="s">
        <v>20</v>
      </c>
      <c r="B20" s="34">
        <v>34906.52</v>
      </c>
      <c r="C20" s="3"/>
    </row>
    <row r="21" spans="1:3" ht="17.25" customHeight="1">
      <c r="A21" s="11" t="s">
        <v>21</v>
      </c>
      <c r="B21" s="34">
        <v>339.78</v>
      </c>
      <c r="C21" s="3"/>
    </row>
    <row r="22" spans="1:3" ht="22.5">
      <c r="A22" s="11" t="s">
        <v>22</v>
      </c>
      <c r="B22" s="35">
        <v>9487.04</v>
      </c>
      <c r="C22" s="3"/>
    </row>
    <row r="23" spans="1:3" ht="33">
      <c r="A23" s="11" t="s">
        <v>23</v>
      </c>
      <c r="B23" s="34">
        <v>5073.51</v>
      </c>
      <c r="C23" s="3"/>
    </row>
    <row r="24" spans="1:3" ht="16.5">
      <c r="A24" s="11" t="s">
        <v>24</v>
      </c>
      <c r="B24" s="34">
        <v>3056.32</v>
      </c>
      <c r="C24" s="5"/>
    </row>
    <row r="25" spans="1:3" ht="72.75" customHeight="1">
      <c r="A25" s="11" t="s">
        <v>25</v>
      </c>
      <c r="B25" s="34">
        <f>185.23+46053.72+937.74+138.92+797.25-B30</f>
        <v>34935.66</v>
      </c>
      <c r="C25" s="3"/>
    </row>
    <row r="26" spans="1:3" ht="30.75" customHeight="1">
      <c r="A26" s="11" t="s">
        <v>26</v>
      </c>
      <c r="B26" s="34">
        <v>17557.08</v>
      </c>
      <c r="C26" s="3"/>
    </row>
    <row r="27" spans="1:3" ht="60" customHeight="1">
      <c r="A27" s="11" t="s">
        <v>27</v>
      </c>
      <c r="B27" s="35">
        <f>2778.47+2199.62+699.25+64327.75+41867.04</f>
        <v>111872.13</v>
      </c>
      <c r="C27" s="3"/>
    </row>
    <row r="28" spans="1:3" ht="15.75" customHeight="1">
      <c r="A28" s="29" t="s">
        <v>28</v>
      </c>
      <c r="B28" s="36">
        <f>B29+B30+B31+B32</f>
        <v>30256.71</v>
      </c>
      <c r="C28" s="3"/>
    </row>
    <row r="29" spans="1:3" ht="15.75" customHeight="1">
      <c r="A29" s="26" t="s">
        <v>29</v>
      </c>
      <c r="B29" s="34">
        <v>1481.85</v>
      </c>
      <c r="C29" s="3"/>
    </row>
    <row r="30" spans="1:3" ht="15.75" customHeight="1">
      <c r="A30" s="11" t="s">
        <v>30</v>
      </c>
      <c r="B30" s="35">
        <v>13177.2</v>
      </c>
      <c r="C30" s="3"/>
    </row>
    <row r="31" spans="1:3" ht="15.75" customHeight="1">
      <c r="A31" s="26" t="s">
        <v>31</v>
      </c>
      <c r="B31" s="35">
        <v>8097.66</v>
      </c>
      <c r="C31" s="3"/>
    </row>
    <row r="32" spans="1:3" ht="15.75" customHeight="1">
      <c r="A32" s="26" t="s">
        <v>67</v>
      </c>
      <c r="B32" s="35">
        <v>7500</v>
      </c>
      <c r="C32" s="3"/>
    </row>
    <row r="33" spans="1:3" ht="15.75" customHeight="1">
      <c r="A33" s="33" t="s">
        <v>42</v>
      </c>
      <c r="B33" s="36">
        <v>185.23</v>
      </c>
      <c r="C33" s="3"/>
    </row>
    <row r="34" spans="1:3" ht="15.75" customHeight="1">
      <c r="A34" s="26" t="s">
        <v>68</v>
      </c>
      <c r="B34" s="34">
        <v>185.23</v>
      </c>
      <c r="C34" s="3"/>
    </row>
    <row r="35" ht="14.25">
      <c r="C35" s="3"/>
    </row>
    <row r="36" spans="1:3" ht="13.5" customHeight="1">
      <c r="A36" t="s">
        <v>33</v>
      </c>
      <c r="C36" s="3"/>
    </row>
    <row r="37" ht="9.75" customHeight="1"/>
    <row r="38" ht="14.25">
      <c r="A38" t="s">
        <v>34</v>
      </c>
    </row>
    <row r="39" ht="7.5" customHeight="1"/>
  </sheetData>
  <sheetProtection selectLockedCells="1" selectUnlockedCells="1"/>
  <mergeCells count="1">
    <mergeCell ref="A1:C1"/>
  </mergeCells>
  <printOptions/>
  <pageMargins left="0.39375" right="0" top="0.2652777777777778" bottom="0.2652777777777778" header="0" footer="0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zoomScale="71" zoomScaleNormal="71" workbookViewId="0" topLeftCell="A1">
      <selection activeCell="A35" sqref="A35"/>
    </sheetView>
  </sheetViews>
  <sheetFormatPr defaultColWidth="11.421875" defaultRowHeight="12.75"/>
  <cols>
    <col min="1" max="1" width="84.140625" style="0" customWidth="1"/>
    <col min="2" max="2" width="11.57421875" style="0" customWidth="1"/>
    <col min="3" max="3" width="5.140625" style="0" customWidth="1"/>
    <col min="4" max="16384" width="11.57421875" style="0" customWidth="1"/>
  </cols>
  <sheetData>
    <row r="1" spans="1:3" ht="58.5" customHeight="1">
      <c r="A1" s="1" t="s">
        <v>76</v>
      </c>
      <c r="B1" s="1"/>
      <c r="C1" s="1"/>
    </row>
    <row r="2" spans="1:3" ht="9.75" customHeight="1">
      <c r="A2" s="2"/>
      <c r="B2" s="2"/>
      <c r="C2" s="2"/>
    </row>
    <row r="3" spans="1:3" ht="12.75">
      <c r="A3" s="3" t="s">
        <v>1</v>
      </c>
      <c r="B3" s="3"/>
      <c r="C3" s="3"/>
    </row>
    <row r="4" spans="1:3" ht="14.25">
      <c r="A4" s="3" t="s">
        <v>77</v>
      </c>
      <c r="B4" s="3"/>
      <c r="C4" s="3"/>
    </row>
    <row r="5" spans="1:3" ht="12.75">
      <c r="A5" s="3" t="s">
        <v>4</v>
      </c>
      <c r="B5" s="3"/>
      <c r="C5" s="3"/>
    </row>
    <row r="6" spans="1:3" ht="13.5" customHeight="1">
      <c r="A6" s="3" t="s">
        <v>5</v>
      </c>
      <c r="B6" s="3"/>
      <c r="C6" s="3"/>
    </row>
    <row r="7" spans="1:3" ht="15.75" customHeight="1">
      <c r="A7" s="3" t="s">
        <v>6</v>
      </c>
      <c r="B7" s="3"/>
      <c r="C7" s="3"/>
    </row>
    <row r="8" spans="1:3" ht="23.25">
      <c r="A8" s="4" t="s">
        <v>78</v>
      </c>
      <c r="B8" s="4"/>
      <c r="C8" s="4"/>
    </row>
    <row r="9" spans="1:3" ht="12" customHeight="1">
      <c r="A9" s="4" t="s">
        <v>79</v>
      </c>
      <c r="B9" s="4"/>
      <c r="C9" s="4"/>
    </row>
    <row r="10" spans="1:3" ht="12.75">
      <c r="A10" s="3" t="s">
        <v>9</v>
      </c>
      <c r="B10" s="3"/>
      <c r="C10" s="3"/>
    </row>
    <row r="11" spans="1:3" ht="12.75">
      <c r="A11" s="5" t="s">
        <v>80</v>
      </c>
      <c r="B11" s="5"/>
      <c r="C11" s="5"/>
    </row>
    <row r="12" spans="1:3" ht="12.75">
      <c r="A12" s="5" t="s">
        <v>81</v>
      </c>
      <c r="B12" s="5"/>
      <c r="C12" s="5"/>
    </row>
    <row r="13" spans="1:3" ht="14.25">
      <c r="A13" s="6" t="s">
        <v>82</v>
      </c>
      <c r="B13" s="6"/>
      <c r="C13" s="4"/>
    </row>
    <row r="14" spans="1:3" ht="14.25">
      <c r="A14" s="6" t="s">
        <v>13</v>
      </c>
      <c r="B14" s="6"/>
      <c r="C14" s="4"/>
    </row>
    <row r="15" spans="1:3" ht="14.25">
      <c r="A15" s="7" t="s">
        <v>14</v>
      </c>
      <c r="B15" s="7" t="s">
        <v>15</v>
      </c>
      <c r="C15" s="8"/>
    </row>
    <row r="16" spans="1:3" ht="14.25">
      <c r="A16" s="9" t="s">
        <v>16</v>
      </c>
      <c r="B16" s="21">
        <f>B17+B18+B19+B20+B21+B22+B23+B24+B25+B26+B27+B28+B33</f>
        <v>390981.37</v>
      </c>
      <c r="C16" s="5"/>
    </row>
    <row r="17" spans="1:3" ht="51.75" customHeight="1">
      <c r="A17" s="11" t="s">
        <v>17</v>
      </c>
      <c r="B17" s="28">
        <v>84528.68</v>
      </c>
      <c r="C17" s="3"/>
    </row>
    <row r="18" spans="1:3" ht="21.75">
      <c r="A18" s="11" t="s">
        <v>18</v>
      </c>
      <c r="B18" s="28">
        <v>18242.54</v>
      </c>
      <c r="C18" s="3"/>
    </row>
    <row r="19" spans="1:3" ht="21.75">
      <c r="A19" s="13" t="s">
        <v>19</v>
      </c>
      <c r="B19" s="28">
        <v>29296.56</v>
      </c>
      <c r="C19" s="3"/>
    </row>
    <row r="20" spans="1:3" ht="32.25" customHeight="1">
      <c r="A20" s="11" t="s">
        <v>20</v>
      </c>
      <c r="B20" s="28">
        <v>36638.96</v>
      </c>
      <c r="C20" s="3"/>
    </row>
    <row r="21" spans="1:3" ht="15.75" customHeight="1">
      <c r="A21" s="11" t="s">
        <v>21</v>
      </c>
      <c r="B21" s="28">
        <v>356.65</v>
      </c>
      <c r="C21" s="3"/>
    </row>
    <row r="22" spans="1:3" ht="21.75">
      <c r="A22" s="11" t="s">
        <v>22</v>
      </c>
      <c r="B22" s="28">
        <v>9401.06</v>
      </c>
      <c r="C22" s="3"/>
    </row>
    <row r="23" spans="1:3" ht="21.75">
      <c r="A23" s="11" t="s">
        <v>23</v>
      </c>
      <c r="B23" s="28">
        <v>5325.29</v>
      </c>
      <c r="C23" s="3"/>
    </row>
    <row r="24" spans="1:3" ht="14.25">
      <c r="A24" s="11" t="s">
        <v>24</v>
      </c>
      <c r="B24" s="28">
        <v>3208.01</v>
      </c>
      <c r="C24" s="5"/>
    </row>
    <row r="25" spans="1:3" ht="71.25" customHeight="1">
      <c r="A25" s="11" t="s">
        <v>25</v>
      </c>
      <c r="B25" s="28">
        <v>36355.68</v>
      </c>
      <c r="C25" s="3"/>
    </row>
    <row r="26" spans="1:3" ht="31.5">
      <c r="A26" s="11" t="s">
        <v>26</v>
      </c>
      <c r="B26" s="28">
        <v>18428.52</v>
      </c>
      <c r="C26" s="3"/>
    </row>
    <row r="27" spans="1:3" ht="51.75" customHeight="1">
      <c r="A27" s="11" t="s">
        <v>27</v>
      </c>
      <c r="B27" s="28">
        <f>2916.38+2308.8+194.42+733.95+67520.34+43944.96</f>
        <v>117618.85</v>
      </c>
      <c r="C27" s="3"/>
    </row>
    <row r="28" spans="1:3" ht="14.25">
      <c r="A28" s="33" t="s">
        <v>28</v>
      </c>
      <c r="B28" s="37">
        <f>B29+B30+B31+B32</f>
        <v>31386.15</v>
      </c>
      <c r="C28" s="3"/>
    </row>
    <row r="29" spans="1:3" ht="14.25">
      <c r="A29" s="11" t="s">
        <v>30</v>
      </c>
      <c r="B29" s="38">
        <v>13831.2</v>
      </c>
      <c r="C29" s="3"/>
    </row>
    <row r="30" spans="1:3" ht="14.25">
      <c r="A30" s="11" t="s">
        <v>83</v>
      </c>
      <c r="B30" s="38">
        <v>7500</v>
      </c>
      <c r="C30" s="3"/>
    </row>
    <row r="31" spans="1:3" ht="14.25">
      <c r="A31" s="26" t="s">
        <v>31</v>
      </c>
      <c r="B31" s="38">
        <v>8499.55</v>
      </c>
      <c r="C31" s="3"/>
    </row>
    <row r="32" spans="1:3" ht="14.25">
      <c r="A32" s="26" t="s">
        <v>29</v>
      </c>
      <c r="B32" s="38">
        <v>1555.4</v>
      </c>
      <c r="C32" s="3"/>
    </row>
    <row r="33" spans="1:3" ht="14.25">
      <c r="A33" s="33" t="s">
        <v>84</v>
      </c>
      <c r="B33" s="37">
        <v>194.42</v>
      </c>
      <c r="C33" s="3"/>
    </row>
    <row r="34" spans="3:6" ht="14.25">
      <c r="C34" s="3"/>
      <c r="F34" s="39"/>
    </row>
    <row r="35" spans="1:6" ht="14.25" customHeight="1">
      <c r="A35" t="s">
        <v>57</v>
      </c>
      <c r="C35" s="3"/>
      <c r="F35" s="40"/>
    </row>
    <row r="37" ht="14.25">
      <c r="A37" t="s">
        <v>34</v>
      </c>
    </row>
  </sheetData>
  <sheetProtection selectLockedCells="1" selectUnlockedCells="1"/>
  <mergeCells count="1">
    <mergeCell ref="A1:C1"/>
  </mergeCells>
  <printOptions/>
  <pageMargins left="0.39375" right="0" top="0.2652777777777778" bottom="0.2652777777777778" header="0" footer="0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A29" sqref="A29"/>
    </sheetView>
  </sheetViews>
  <sheetFormatPr defaultColWidth="11.421875" defaultRowHeight="12.75"/>
  <cols>
    <col min="1" max="1" width="79.140625" style="0" customWidth="1"/>
    <col min="2" max="2" width="11.57421875" style="0" customWidth="1"/>
    <col min="3" max="3" width="5.8515625" style="0" customWidth="1"/>
    <col min="4" max="16384" width="11.57421875" style="0" customWidth="1"/>
  </cols>
  <sheetData>
    <row r="1" spans="1:3" ht="58.5" customHeight="1">
      <c r="A1" s="1" t="s">
        <v>85</v>
      </c>
      <c r="B1" s="1"/>
      <c r="C1" s="1"/>
    </row>
    <row r="2" spans="1:3" ht="8.25" customHeight="1">
      <c r="A2" s="2"/>
      <c r="B2" s="2"/>
      <c r="C2" s="2"/>
    </row>
    <row r="3" spans="1:3" ht="13.5">
      <c r="A3" s="3" t="s">
        <v>1</v>
      </c>
      <c r="B3" s="3"/>
      <c r="C3" s="3"/>
    </row>
    <row r="4" spans="1:3" ht="13.5">
      <c r="A4" s="3" t="s">
        <v>86</v>
      </c>
      <c r="B4" s="3"/>
      <c r="C4" s="3"/>
    </row>
    <row r="5" spans="1:3" ht="14.25">
      <c r="A5" s="3" t="s">
        <v>87</v>
      </c>
      <c r="B5" s="3"/>
      <c r="C5" s="3"/>
    </row>
    <row r="6" spans="1:3" ht="13.5">
      <c r="A6" s="3" t="s">
        <v>60</v>
      </c>
      <c r="B6" s="3"/>
      <c r="C6" s="3"/>
    </row>
    <row r="7" spans="1:3" ht="15" customHeight="1">
      <c r="A7" s="3" t="s">
        <v>61</v>
      </c>
      <c r="B7" s="3"/>
      <c r="C7" s="3"/>
    </row>
    <row r="8" spans="1:3" ht="14.25" customHeight="1">
      <c r="A8" s="3" t="s">
        <v>6</v>
      </c>
      <c r="B8" s="3"/>
      <c r="C8" s="3"/>
    </row>
    <row r="9" spans="1:3" ht="23.25">
      <c r="A9" s="4" t="s">
        <v>88</v>
      </c>
      <c r="B9" s="4"/>
      <c r="C9" s="4"/>
    </row>
    <row r="10" spans="1:3" ht="13.5" customHeight="1">
      <c r="A10" s="4" t="s">
        <v>89</v>
      </c>
      <c r="B10" s="4"/>
      <c r="C10" s="4"/>
    </row>
    <row r="11" spans="1:3" ht="13.5">
      <c r="A11" s="3" t="s">
        <v>9</v>
      </c>
      <c r="B11" s="3"/>
      <c r="C11" s="3"/>
    </row>
    <row r="12" spans="1:3" ht="13.5">
      <c r="A12" s="5" t="s">
        <v>90</v>
      </c>
      <c r="B12" s="5"/>
      <c r="C12" s="5"/>
    </row>
    <row r="13" spans="1:3" ht="13.5">
      <c r="A13" s="5" t="s">
        <v>91</v>
      </c>
      <c r="B13" s="5"/>
      <c r="C13" s="5"/>
    </row>
    <row r="14" spans="1:3" ht="14.25">
      <c r="A14" s="6" t="s">
        <v>92</v>
      </c>
      <c r="B14" s="6"/>
      <c r="C14" s="4"/>
    </row>
    <row r="15" spans="1:3" ht="14.25">
      <c r="A15" s="6" t="s">
        <v>13</v>
      </c>
      <c r="B15" s="6"/>
      <c r="C15" s="4"/>
    </row>
    <row r="16" spans="1:3" ht="14.25">
      <c r="A16" s="7" t="s">
        <v>14</v>
      </c>
      <c r="B16" s="7" t="s">
        <v>15</v>
      </c>
      <c r="C16" s="8"/>
    </row>
    <row r="17" spans="1:3" ht="14.25">
      <c r="A17" s="9" t="s">
        <v>16</v>
      </c>
      <c r="B17" s="21">
        <f>B18+B19+B20+B21+B22+B23+B24+B25+B26+B27+B28+B29+B33</f>
        <v>388667.16000000003</v>
      </c>
      <c r="C17" s="5"/>
    </row>
    <row r="18" spans="1:3" ht="51" customHeight="1">
      <c r="A18" s="11" t="s">
        <v>17</v>
      </c>
      <c r="B18" s="41">
        <v>82189.21</v>
      </c>
      <c r="C18" s="3"/>
    </row>
    <row r="19" spans="1:3" ht="21.75">
      <c r="A19" s="11" t="s">
        <v>18</v>
      </c>
      <c r="B19" s="42">
        <v>17737.65</v>
      </c>
      <c r="C19" s="3"/>
    </row>
    <row r="20" spans="1:3" ht="21.75">
      <c r="A20" s="13" t="s">
        <v>19</v>
      </c>
      <c r="B20" s="42">
        <v>28485.72</v>
      </c>
      <c r="C20" s="3"/>
    </row>
    <row r="21" spans="1:3" ht="30.75" customHeight="1">
      <c r="A21" s="11" t="s">
        <v>20</v>
      </c>
      <c r="B21" s="42">
        <v>35624.89</v>
      </c>
      <c r="C21" s="3"/>
    </row>
    <row r="22" spans="1:3" ht="13.5" customHeight="1">
      <c r="A22" s="11" t="s">
        <v>21</v>
      </c>
      <c r="B22" s="42">
        <v>346.78</v>
      </c>
      <c r="C22" s="3"/>
    </row>
    <row r="23" spans="1:3" ht="21.75">
      <c r="A23" s="11" t="s">
        <v>22</v>
      </c>
      <c r="B23" s="42">
        <v>9453.82</v>
      </c>
      <c r="C23" s="3"/>
    </row>
    <row r="24" spans="1:3" ht="31.5">
      <c r="A24" s="11" t="s">
        <v>23</v>
      </c>
      <c r="B24" s="42">
        <v>5177.9</v>
      </c>
      <c r="C24" s="3"/>
    </row>
    <row r="25" spans="1:3" ht="14.25">
      <c r="A25" s="11" t="s">
        <v>24</v>
      </c>
      <c r="B25" s="42">
        <v>4119.22</v>
      </c>
      <c r="C25" s="5"/>
    </row>
    <row r="26" spans="1:3" ht="70.5" customHeight="1">
      <c r="A26" s="11" t="s">
        <v>25</v>
      </c>
      <c r="B26" s="42">
        <v>34840.93</v>
      </c>
      <c r="C26" s="3"/>
    </row>
    <row r="27" spans="1:3" ht="31.5">
      <c r="A27" s="11" t="s">
        <v>26</v>
      </c>
      <c r="B27" s="42">
        <v>17918.4</v>
      </c>
      <c r="C27" s="3"/>
    </row>
    <row r="28" spans="1:3" ht="59.25" customHeight="1">
      <c r="A28" s="11" t="s">
        <v>27</v>
      </c>
      <c r="B28" s="42">
        <f>2835.66+2244.9+42728.64+713.64+65651.61</f>
        <v>114174.45</v>
      </c>
      <c r="C28" s="3"/>
    </row>
    <row r="29" spans="1:3" ht="14.25">
      <c r="A29" s="29" t="s">
        <v>28</v>
      </c>
      <c r="B29" s="43">
        <f>B30+B31+B31</f>
        <v>28409.15</v>
      </c>
      <c r="C29" s="3"/>
    </row>
    <row r="30" spans="1:3" ht="14.25">
      <c r="A30" s="26" t="s">
        <v>29</v>
      </c>
      <c r="B30" s="42">
        <v>1512.35</v>
      </c>
      <c r="C30" s="3"/>
    </row>
    <row r="31" spans="1:3" ht="12" customHeight="1">
      <c r="A31" s="11" t="s">
        <v>30</v>
      </c>
      <c r="B31" s="42">
        <v>13448.4</v>
      </c>
      <c r="C31" s="3"/>
    </row>
    <row r="32" spans="1:3" ht="12" customHeight="1">
      <c r="A32" s="26" t="s">
        <v>31</v>
      </c>
      <c r="B32" s="42">
        <v>8264.32</v>
      </c>
      <c r="C32" s="3"/>
    </row>
    <row r="33" spans="1:3" ht="12" customHeight="1">
      <c r="A33" s="33" t="s">
        <v>93</v>
      </c>
      <c r="B33" s="37">
        <v>10189.04</v>
      </c>
      <c r="C33" s="3"/>
    </row>
    <row r="34" ht="7.5" customHeight="1">
      <c r="C34" s="20"/>
    </row>
    <row r="35" spans="1:3" ht="14.25">
      <c r="A35" t="s">
        <v>33</v>
      </c>
      <c r="C35" s="20"/>
    </row>
    <row r="36" ht="7.5" customHeight="1">
      <c r="C36" s="20"/>
    </row>
    <row r="37" spans="1:3" ht="14.25">
      <c r="A37" t="s">
        <v>34</v>
      </c>
      <c r="C37" s="20"/>
    </row>
  </sheetData>
  <sheetProtection selectLockedCells="1" selectUnlockedCells="1"/>
  <mergeCells count="1">
    <mergeCell ref="A1:C1"/>
  </mergeCells>
  <printOptions/>
  <pageMargins left="0.39375" right="0" top="0.2652777777777778" bottom="0.2652777777777778" header="0" footer="0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6">
      <selection activeCell="A29" sqref="A29"/>
    </sheetView>
  </sheetViews>
  <sheetFormatPr defaultColWidth="11.421875" defaultRowHeight="12.75"/>
  <cols>
    <col min="1" max="1" width="78.7109375" style="0" customWidth="1"/>
    <col min="2" max="2" width="11.57421875" style="0" customWidth="1"/>
    <col min="3" max="3" width="5.7109375" style="0" customWidth="1"/>
    <col min="4" max="16384" width="11.57421875" style="0" customWidth="1"/>
  </cols>
  <sheetData>
    <row r="1" spans="1:3" ht="58.5" customHeight="1">
      <c r="A1" s="1" t="s">
        <v>94</v>
      </c>
      <c r="B1" s="1"/>
      <c r="C1" s="1"/>
    </row>
    <row r="2" spans="1:3" ht="7.5" customHeight="1">
      <c r="A2" s="2"/>
      <c r="B2" s="2"/>
      <c r="C2" s="2"/>
    </row>
    <row r="3" spans="1:3" ht="13.5">
      <c r="A3" s="3" t="s">
        <v>1</v>
      </c>
      <c r="B3" s="3"/>
      <c r="C3" s="3"/>
    </row>
    <row r="4" spans="1:3" ht="13.5">
      <c r="A4" s="3" t="s">
        <v>95</v>
      </c>
      <c r="B4" s="3"/>
      <c r="C4" s="3"/>
    </row>
    <row r="5" spans="1:3" ht="14.25">
      <c r="A5" s="3" t="s">
        <v>96</v>
      </c>
      <c r="B5" s="3"/>
      <c r="C5" s="3"/>
    </row>
    <row r="6" spans="1:3" ht="13.5">
      <c r="A6" s="3" t="s">
        <v>97</v>
      </c>
      <c r="B6" s="3"/>
      <c r="C6" s="3"/>
    </row>
    <row r="7" spans="1:3" ht="13.5">
      <c r="A7" s="3" t="s">
        <v>98</v>
      </c>
      <c r="B7" s="3"/>
      <c r="C7" s="3"/>
    </row>
    <row r="8" spans="1:3" ht="13.5" customHeight="1">
      <c r="A8" s="3" t="s">
        <v>6</v>
      </c>
      <c r="B8" s="3"/>
      <c r="C8" s="3"/>
    </row>
    <row r="9" spans="1:3" ht="23.25">
      <c r="A9" s="4" t="s">
        <v>99</v>
      </c>
      <c r="B9" s="4"/>
      <c r="C9" s="4"/>
    </row>
    <row r="10" spans="1:3" ht="15" customHeight="1">
      <c r="A10" s="4" t="s">
        <v>100</v>
      </c>
      <c r="B10" s="4"/>
      <c r="C10" s="4"/>
    </row>
    <row r="11" spans="1:3" ht="13.5">
      <c r="A11" s="3" t="s">
        <v>9</v>
      </c>
      <c r="B11" s="3"/>
      <c r="C11" s="3"/>
    </row>
    <row r="12" spans="1:3" ht="13.5">
      <c r="A12" s="5" t="s">
        <v>101</v>
      </c>
      <c r="B12" s="5"/>
      <c r="C12" s="5"/>
    </row>
    <row r="13" spans="1:3" ht="13.5">
      <c r="A13" s="5" t="s">
        <v>102</v>
      </c>
      <c r="B13" s="5"/>
      <c r="C13" s="5"/>
    </row>
    <row r="14" spans="1:3" ht="14.25">
      <c r="A14" s="6" t="s">
        <v>103</v>
      </c>
      <c r="B14" s="6"/>
      <c r="C14" s="4"/>
    </row>
    <row r="15" spans="1:3" ht="14.25">
      <c r="A15" s="6" t="s">
        <v>13</v>
      </c>
      <c r="B15" s="6"/>
      <c r="C15" s="4"/>
    </row>
    <row r="16" spans="1:3" ht="14.25">
      <c r="A16" s="7" t="s">
        <v>14</v>
      </c>
      <c r="B16" s="7" t="s">
        <v>15</v>
      </c>
      <c r="C16" s="8"/>
    </row>
    <row r="17" spans="1:3" ht="14.25">
      <c r="A17" s="9" t="s">
        <v>16</v>
      </c>
      <c r="B17" s="21">
        <f>B18+B19+B20+B21+B22+B23+B24+B25+B26+B27+B28+B29+B33</f>
        <v>395165.3299999999</v>
      </c>
      <c r="C17" s="5"/>
    </row>
    <row r="18" spans="1:3" ht="51.75" customHeight="1">
      <c r="A18" s="11" t="s">
        <v>17</v>
      </c>
      <c r="B18" s="41">
        <v>80172.44</v>
      </c>
      <c r="C18" s="3"/>
    </row>
    <row r="19" spans="1:3" ht="21" customHeight="1">
      <c r="A19" s="11" t="s">
        <v>18</v>
      </c>
      <c r="B19" s="42">
        <v>17302.4</v>
      </c>
      <c r="C19" s="3"/>
    </row>
    <row r="20" spans="1:3" ht="21.75">
      <c r="A20" s="13" t="s">
        <v>19</v>
      </c>
      <c r="B20" s="42">
        <v>27786.84</v>
      </c>
      <c r="C20" s="3"/>
    </row>
    <row r="21" spans="1:3" ht="30.75" customHeight="1">
      <c r="A21" s="11" t="s">
        <v>20</v>
      </c>
      <c r="B21" s="42">
        <v>36342.8</v>
      </c>
      <c r="C21" s="3"/>
    </row>
    <row r="22" spans="1:3" ht="13.5" customHeight="1">
      <c r="A22" s="11" t="s">
        <v>21</v>
      </c>
      <c r="B22" s="42">
        <v>338.27</v>
      </c>
      <c r="C22" s="3"/>
    </row>
    <row r="23" spans="1:3" ht="21.75">
      <c r="A23" s="11" t="s">
        <v>22</v>
      </c>
      <c r="B23" s="42">
        <v>9451.87</v>
      </c>
      <c r="C23" s="3"/>
    </row>
    <row r="24" spans="1:3" ht="31.5">
      <c r="A24" s="11" t="s">
        <v>23</v>
      </c>
      <c r="B24" s="42">
        <v>5050.88</v>
      </c>
      <c r="C24" s="3"/>
    </row>
    <row r="25" spans="1:3" ht="14.25">
      <c r="A25" s="11" t="s">
        <v>24</v>
      </c>
      <c r="B25" s="42">
        <v>3042.68</v>
      </c>
      <c r="C25" s="5"/>
    </row>
    <row r="26" spans="1:3" ht="72" customHeight="1">
      <c r="A26" s="11" t="s">
        <v>25</v>
      </c>
      <c r="B26" s="42">
        <f>933.55+138.3+45848.16+184.41-13118.4</f>
        <v>33986.020000000004</v>
      </c>
      <c r="C26" s="3"/>
    </row>
    <row r="27" spans="1:3" ht="33" customHeight="1">
      <c r="A27" s="11" t="s">
        <v>26</v>
      </c>
      <c r="B27" s="42">
        <v>17478.72</v>
      </c>
      <c r="C27" s="3"/>
    </row>
    <row r="28" spans="1:3" ht="63" customHeight="1">
      <c r="A28" s="11" t="s">
        <v>27</v>
      </c>
      <c r="B28" s="42">
        <f>41680.2+64040.64+696.13+2189.8+2766.07</f>
        <v>111372.84000000001</v>
      </c>
      <c r="C28" s="3"/>
    </row>
    <row r="29" spans="1:3" ht="13.5" customHeight="1">
      <c r="A29" s="29" t="s">
        <v>28</v>
      </c>
      <c r="B29" s="37">
        <f>B30+B31+B32</f>
        <v>22655.16</v>
      </c>
      <c r="C29" s="3"/>
    </row>
    <row r="30" spans="1:3" ht="13.5" customHeight="1">
      <c r="A30" s="26" t="s">
        <v>29</v>
      </c>
      <c r="B30" s="38">
        <v>1475.24</v>
      </c>
      <c r="C30" s="3"/>
    </row>
    <row r="31" spans="1:3" ht="14.25">
      <c r="A31" s="11" t="s">
        <v>30</v>
      </c>
      <c r="B31" s="38">
        <v>13118.4</v>
      </c>
      <c r="C31" s="3"/>
    </row>
    <row r="32" spans="1:3" ht="18" customHeight="1">
      <c r="A32" s="26" t="s">
        <v>31</v>
      </c>
      <c r="B32" s="38">
        <v>8061.52</v>
      </c>
      <c r="C32" s="3"/>
    </row>
    <row r="33" spans="1:3" ht="15.75" customHeight="1">
      <c r="A33" s="33" t="s">
        <v>104</v>
      </c>
      <c r="B33" s="37">
        <v>30184.41</v>
      </c>
      <c r="C33" s="3"/>
    </row>
    <row r="34" ht="8.25" customHeight="1">
      <c r="C34" s="20"/>
    </row>
    <row r="35" spans="1:3" ht="14.25">
      <c r="A35" t="s">
        <v>105</v>
      </c>
      <c r="C35" s="20"/>
    </row>
    <row r="36" ht="7.5" customHeight="1">
      <c r="C36" s="20"/>
    </row>
    <row r="37" ht="14.25">
      <c r="A37" t="s">
        <v>34</v>
      </c>
    </row>
  </sheetData>
  <sheetProtection selectLockedCells="1" selectUnlockedCells="1"/>
  <mergeCells count="1">
    <mergeCell ref="A1:C1"/>
  </mergeCells>
  <printOptions/>
  <pageMargins left="0.39375" right="0" top="0.2652777777777778" bottom="0.2652777777777778" header="0" footer="0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36"/>
  <sheetViews>
    <sheetView zoomScale="71" zoomScaleNormal="71" workbookViewId="0" topLeftCell="A16">
      <selection activeCell="A29" sqref="A29"/>
    </sheetView>
  </sheetViews>
  <sheetFormatPr defaultColWidth="11.421875" defaultRowHeight="12.75"/>
  <cols>
    <col min="1" max="1" width="77.7109375" style="0" customWidth="1"/>
    <col min="2" max="2" width="11.28125" style="0" customWidth="1"/>
    <col min="3" max="3" width="5.00390625" style="0" customWidth="1"/>
    <col min="4" max="16384" width="11.57421875" style="0" customWidth="1"/>
  </cols>
  <sheetData>
    <row r="1" spans="1:3" ht="58.5" customHeight="1">
      <c r="A1" s="1" t="s">
        <v>106</v>
      </c>
      <c r="B1" s="1"/>
      <c r="C1" s="1"/>
    </row>
    <row r="2" spans="1:3" ht="7.5" customHeight="1">
      <c r="A2" s="2"/>
      <c r="B2" s="2"/>
      <c r="C2" s="2"/>
    </row>
    <row r="3" spans="1:3" ht="13.5">
      <c r="A3" s="3" t="s">
        <v>1</v>
      </c>
      <c r="B3" s="3"/>
      <c r="C3" s="3"/>
    </row>
    <row r="4" spans="1:3" ht="13.5">
      <c r="A4" s="3" t="s">
        <v>107</v>
      </c>
      <c r="B4" s="3"/>
      <c r="C4" s="3"/>
    </row>
    <row r="5" spans="1:3" ht="14.25">
      <c r="A5" s="3" t="s">
        <v>108</v>
      </c>
      <c r="B5" s="3"/>
      <c r="C5" s="3"/>
    </row>
    <row r="6" spans="1:3" ht="13.5">
      <c r="A6" s="3" t="s">
        <v>4</v>
      </c>
      <c r="B6" s="3"/>
      <c r="C6" s="3"/>
    </row>
    <row r="7" spans="1:3" ht="13.5">
      <c r="A7" s="3" t="s">
        <v>5</v>
      </c>
      <c r="B7" s="3"/>
      <c r="C7" s="3"/>
    </row>
    <row r="8" spans="1:3" ht="15" customHeight="1">
      <c r="A8" s="3" t="s">
        <v>6</v>
      </c>
      <c r="B8" s="3"/>
      <c r="C8" s="3"/>
    </row>
    <row r="9" spans="1:3" ht="23.25">
      <c r="A9" s="4" t="s">
        <v>109</v>
      </c>
      <c r="B9" s="4"/>
      <c r="C9" s="4"/>
    </row>
    <row r="10" spans="1:3" ht="13.5" customHeight="1">
      <c r="A10" s="4" t="s">
        <v>110</v>
      </c>
      <c r="B10" s="4"/>
      <c r="C10" s="4"/>
    </row>
    <row r="11" spans="1:3" ht="13.5">
      <c r="A11" s="3" t="s">
        <v>9</v>
      </c>
      <c r="B11" s="3"/>
      <c r="C11" s="3"/>
    </row>
    <row r="12" spans="1:3" ht="13.5">
      <c r="A12" s="5" t="s">
        <v>111</v>
      </c>
      <c r="B12" s="5"/>
      <c r="C12" s="5"/>
    </row>
    <row r="13" spans="1:3" ht="13.5">
      <c r="A13" s="5" t="s">
        <v>112</v>
      </c>
      <c r="B13" s="5"/>
      <c r="C13" s="5"/>
    </row>
    <row r="14" spans="1:3" ht="14.25">
      <c r="A14" s="6" t="s">
        <v>113</v>
      </c>
      <c r="B14" s="6"/>
      <c r="C14" s="4"/>
    </row>
    <row r="15" spans="1:3" ht="14.25">
      <c r="A15" s="6" t="s">
        <v>13</v>
      </c>
      <c r="B15" s="6"/>
      <c r="C15" s="4"/>
    </row>
    <row r="16" spans="1:3" ht="14.25">
      <c r="A16" s="7" t="s">
        <v>14</v>
      </c>
      <c r="B16" s="7" t="s">
        <v>15</v>
      </c>
      <c r="C16" s="8"/>
    </row>
    <row r="17" spans="1:3" ht="14.25">
      <c r="A17" s="9" t="s">
        <v>16</v>
      </c>
      <c r="B17" s="21">
        <f>B18+B19+B20+B21+B22+B23+B24+B25+B26+B27+B28+B29+B30+B31+B32+B33</f>
        <v>405958.32</v>
      </c>
      <c r="C17" s="5"/>
    </row>
    <row r="18" spans="1:3" ht="51" customHeight="1">
      <c r="A18" s="11" t="s">
        <v>17</v>
      </c>
      <c r="B18" s="41">
        <v>83164.6</v>
      </c>
      <c r="C18" s="3"/>
    </row>
    <row r="19" spans="1:3" ht="21.75">
      <c r="A19" s="11" t="s">
        <v>18</v>
      </c>
      <c r="B19" s="42">
        <v>17948.15</v>
      </c>
      <c r="C19" s="3"/>
    </row>
    <row r="20" spans="1:3" ht="21.75">
      <c r="A20" s="13" t="s">
        <v>19</v>
      </c>
      <c r="B20" s="42">
        <v>28823.88</v>
      </c>
      <c r="C20" s="3"/>
    </row>
    <row r="21" spans="1:3" ht="31.5" customHeight="1">
      <c r="A21" s="11" t="s">
        <v>20</v>
      </c>
      <c r="B21" s="42">
        <v>35900.71</v>
      </c>
      <c r="C21" s="3"/>
    </row>
    <row r="22" spans="1:3" ht="15" customHeight="1">
      <c r="A22" s="11" t="s">
        <v>21</v>
      </c>
      <c r="B22" s="42">
        <v>350.89</v>
      </c>
      <c r="C22" s="3"/>
    </row>
    <row r="23" spans="1:3" ht="24" customHeight="1">
      <c r="A23" s="11" t="s">
        <v>22</v>
      </c>
      <c r="B23" s="42">
        <v>9666.81</v>
      </c>
      <c r="C23" s="3"/>
    </row>
    <row r="24" spans="1:3" ht="31.5">
      <c r="A24" s="11" t="s">
        <v>23</v>
      </c>
      <c r="B24" s="42">
        <v>5239.36</v>
      </c>
      <c r="C24" s="3"/>
    </row>
    <row r="25" spans="1:3" ht="14.25">
      <c r="A25" s="11" t="s">
        <v>24</v>
      </c>
      <c r="B25" s="42">
        <v>3156.24</v>
      </c>
      <c r="C25" s="5"/>
    </row>
    <row r="26" spans="1:3" ht="74.25" customHeight="1">
      <c r="A26" s="11" t="s">
        <v>25</v>
      </c>
      <c r="B26" s="42">
        <f>47559.36+191.29+968.39+5743.47-13608</f>
        <v>40854.51</v>
      </c>
      <c r="C26" s="3"/>
    </row>
    <row r="27" spans="1:3" ht="33.75" customHeight="1">
      <c r="A27" s="11" t="s">
        <v>26</v>
      </c>
      <c r="B27" s="42">
        <v>18131.04</v>
      </c>
      <c r="C27" s="3"/>
    </row>
    <row r="28" spans="1:3" ht="61.5" customHeight="1">
      <c r="A28" s="11" t="s">
        <v>27</v>
      </c>
      <c r="B28" s="42">
        <f>66430.75+43235.76+722.11+2271.53+2869.31</f>
        <v>115529.46</v>
      </c>
      <c r="C28" s="3"/>
    </row>
    <row r="29" spans="1:3" ht="14.25">
      <c r="A29" s="29" t="s">
        <v>28</v>
      </c>
      <c r="B29" s="37">
        <f>B30+B31+B32</f>
        <v>23500.69</v>
      </c>
      <c r="C29" s="3"/>
    </row>
    <row r="30" spans="1:3" ht="14.25">
      <c r="A30" s="26" t="s">
        <v>29</v>
      </c>
      <c r="B30" s="38">
        <v>1530.3</v>
      </c>
      <c r="C30" s="3"/>
    </row>
    <row r="31" spans="1:3" ht="12.75" customHeight="1">
      <c r="A31" s="11" t="s">
        <v>30</v>
      </c>
      <c r="B31" s="38">
        <v>13608</v>
      </c>
      <c r="C31" s="3"/>
    </row>
    <row r="32" spans="1:3" ht="12.75" customHeight="1">
      <c r="A32" s="26" t="s">
        <v>31</v>
      </c>
      <c r="B32" s="38">
        <v>8362.39</v>
      </c>
      <c r="C32" s="3"/>
    </row>
    <row r="33" spans="1:3" ht="12.75" customHeight="1">
      <c r="A33" s="33" t="s">
        <v>114</v>
      </c>
      <c r="B33" s="37">
        <v>191.29</v>
      </c>
      <c r="C33" s="20"/>
    </row>
    <row r="34" ht="19.5" customHeight="1">
      <c r="A34" t="s">
        <v>33</v>
      </c>
    </row>
    <row r="36" ht="9.75" customHeight="1">
      <c r="A36" t="s">
        <v>34</v>
      </c>
    </row>
  </sheetData>
  <sheetProtection selectLockedCells="1" selectUnlockedCells="1"/>
  <mergeCells count="1">
    <mergeCell ref="A1:C1"/>
  </mergeCells>
  <printOptions/>
  <pageMargins left="0.39375" right="0" top="0.2652777777777778" bottom="0.2652777777777778" header="0" footer="0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 </dc:creator>
  <cp:keywords/>
  <dc:description/>
  <cp:lastModifiedBy>yana  </cp:lastModifiedBy>
  <cp:lastPrinted>2016-04-04T10:24:12Z</cp:lastPrinted>
  <dcterms:created xsi:type="dcterms:W3CDTF">2014-07-14T07:05:55Z</dcterms:created>
  <dcterms:modified xsi:type="dcterms:W3CDTF">2016-04-08T07:35:30Z</dcterms:modified>
  <cp:category/>
  <cp:version/>
  <cp:contentType/>
  <cp:contentStatus/>
  <cp:revision>71</cp:revision>
</cp:coreProperties>
</file>